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raig.turner\Desktop\"/>
    </mc:Choice>
  </mc:AlternateContent>
  <bookViews>
    <workbookView xWindow="0" yWindow="0" windowWidth="9795" windowHeight="10440"/>
  </bookViews>
  <sheets>
    <sheet name="Committees" sheetId="1" r:id="rId1"/>
    <sheet name="EFS Email" sheetId="12" r:id="rId2"/>
    <sheet name="SoCC" sheetId="13" r:id="rId3"/>
  </sheets>
  <definedNames>
    <definedName name="_xlnm.Print_Area" localSheetId="0">Committees!$B$7:$M$126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3" l="1"/>
  <c r="F14" i="13"/>
  <c r="F15" i="13"/>
  <c r="F16" i="13"/>
  <c r="F17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2" i="13"/>
  <c r="A13" i="13"/>
  <c r="B13" i="13"/>
  <c r="C13" i="13"/>
  <c r="A14" i="13"/>
  <c r="B14" i="13"/>
  <c r="C14" i="13"/>
  <c r="A15" i="13"/>
  <c r="B15" i="13"/>
  <c r="C15" i="13"/>
  <c r="I107" i="1"/>
  <c r="B12" i="13"/>
  <c r="C12" i="13"/>
  <c r="E109" i="1"/>
  <c r="A12" i="13" s="1"/>
  <c r="F109" i="1"/>
  <c r="G109" i="1"/>
  <c r="F12" i="13" s="1"/>
  <c r="I109" i="1"/>
  <c r="C108" i="1"/>
  <c r="B11" i="13" s="1"/>
  <c r="D108" i="1"/>
  <c r="C11" i="13" s="1"/>
  <c r="E108" i="1"/>
  <c r="A11" i="13" s="1"/>
  <c r="F108" i="1"/>
  <c r="G108" i="1"/>
  <c r="F11" i="13" s="1"/>
  <c r="I108" i="1"/>
  <c r="C107" i="1"/>
  <c r="B10" i="13" s="1"/>
  <c r="D107" i="1"/>
  <c r="C10" i="13" s="1"/>
  <c r="E107" i="1"/>
  <c r="A10" i="13" s="1"/>
  <c r="F107" i="1"/>
  <c r="G107" i="1"/>
  <c r="F10" i="13" s="1"/>
  <c r="A214" i="1"/>
  <c r="A215" i="1"/>
  <c r="A216" i="1"/>
  <c r="H17" i="1" l="1"/>
  <c r="H18" i="1"/>
  <c r="H16" i="1"/>
  <c r="E106" i="1"/>
  <c r="A9" i="13" s="1"/>
  <c r="E113" i="1"/>
  <c r="A16" i="13" s="1"/>
  <c r="E105" i="1"/>
  <c r="A8" i="13" s="1"/>
  <c r="E46" i="1"/>
  <c r="F31" i="1" l="1"/>
  <c r="F59" i="1"/>
  <c r="A212" i="1"/>
  <c r="A213" i="1"/>
  <c r="J1" i="1" l="1"/>
  <c r="F100" i="1"/>
  <c r="F101" i="1"/>
  <c r="F102" i="1"/>
  <c r="F103" i="1"/>
  <c r="F104" i="1"/>
  <c r="F105" i="1"/>
  <c r="F106" i="1"/>
  <c r="F114" i="1"/>
  <c r="F99" i="1"/>
  <c r="G59" i="1"/>
  <c r="A188" i="1"/>
  <c r="A189" i="1"/>
  <c r="A190" i="1"/>
  <c r="A191" i="1"/>
  <c r="A192" i="1"/>
  <c r="A193" i="1"/>
  <c r="A194" i="1"/>
  <c r="A195" i="1"/>
  <c r="A196" i="1"/>
  <c r="A197" i="1"/>
  <c r="A198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C126" i="1"/>
  <c r="D126" i="1"/>
  <c r="J2" i="1"/>
  <c r="C100" i="1"/>
  <c r="B3" i="13" s="1"/>
  <c r="D100" i="1"/>
  <c r="C3" i="13" s="1"/>
  <c r="E100" i="1"/>
  <c r="A3" i="13" s="1"/>
  <c r="G100" i="1"/>
  <c r="F3" i="13" s="1"/>
  <c r="I100" i="1"/>
  <c r="C101" i="1"/>
  <c r="B4" i="13" s="1"/>
  <c r="D101" i="1"/>
  <c r="C4" i="13" s="1"/>
  <c r="E101" i="1"/>
  <c r="A4" i="13" s="1"/>
  <c r="G101" i="1"/>
  <c r="F4" i="13" s="1"/>
  <c r="I101" i="1"/>
  <c r="C102" i="1"/>
  <c r="B5" i="13" s="1"/>
  <c r="D102" i="1"/>
  <c r="C5" i="13" s="1"/>
  <c r="E102" i="1"/>
  <c r="A5" i="13" s="1"/>
  <c r="G102" i="1"/>
  <c r="F5" i="13" s="1"/>
  <c r="I102" i="1"/>
  <c r="C103" i="1"/>
  <c r="B6" i="13" s="1"/>
  <c r="D103" i="1"/>
  <c r="C6" i="13" s="1"/>
  <c r="E103" i="1"/>
  <c r="A6" i="13" s="1"/>
  <c r="G103" i="1"/>
  <c r="F6" i="13" s="1"/>
  <c r="I103" i="1"/>
  <c r="C104" i="1"/>
  <c r="B7" i="13" s="1"/>
  <c r="D104" i="1"/>
  <c r="C7" i="13" s="1"/>
  <c r="E104" i="1"/>
  <c r="A7" i="13" s="1"/>
  <c r="G104" i="1"/>
  <c r="F7" i="13" s="1"/>
  <c r="I104" i="1"/>
  <c r="C105" i="1"/>
  <c r="B8" i="13" s="1"/>
  <c r="D105" i="1"/>
  <c r="C8" i="13" s="1"/>
  <c r="G105" i="1"/>
  <c r="F8" i="13" s="1"/>
  <c r="I105" i="1"/>
  <c r="C106" i="1"/>
  <c r="B9" i="13" s="1"/>
  <c r="D106" i="1"/>
  <c r="C9" i="13" s="1"/>
  <c r="G106" i="1"/>
  <c r="F9" i="13" s="1"/>
  <c r="I106" i="1"/>
  <c r="C113" i="1"/>
  <c r="D113" i="1"/>
  <c r="C16" i="13" s="1"/>
  <c r="I113" i="1"/>
  <c r="C114" i="1"/>
  <c r="B17" i="13" s="1"/>
  <c r="D114" i="1"/>
  <c r="C17" i="13" s="1"/>
  <c r="E114" i="1"/>
  <c r="A17" i="13" s="1"/>
  <c r="I114" i="1"/>
  <c r="I99" i="1"/>
  <c r="G99" i="1"/>
  <c r="E99" i="1"/>
  <c r="A2" i="13" s="1"/>
  <c r="D99" i="1"/>
  <c r="C2" i="13" s="1"/>
  <c r="C99" i="1"/>
  <c r="B2" i="13" s="1"/>
  <c r="A132" i="1"/>
  <c r="C25" i="1"/>
  <c r="D25" i="1"/>
  <c r="E25" i="1"/>
  <c r="F25" i="1"/>
  <c r="G25" i="1"/>
  <c r="I25" i="1"/>
  <c r="C26" i="1"/>
  <c r="D26" i="1"/>
  <c r="E26" i="1"/>
  <c r="F26" i="1"/>
  <c r="G26" i="1"/>
  <c r="I26" i="1"/>
  <c r="C27" i="1"/>
  <c r="D27" i="1"/>
  <c r="E27" i="1"/>
  <c r="F27" i="1"/>
  <c r="G27" i="1"/>
  <c r="I27" i="1"/>
  <c r="C28" i="1"/>
  <c r="D28" i="1"/>
  <c r="E28" i="1"/>
  <c r="F28" i="1"/>
  <c r="G28" i="1"/>
  <c r="I28" i="1"/>
  <c r="C29" i="1"/>
  <c r="D29" i="1"/>
  <c r="E29" i="1"/>
  <c r="F29" i="1"/>
  <c r="G29" i="1"/>
  <c r="I29" i="1"/>
  <c r="C30" i="1"/>
  <c r="D30" i="1"/>
  <c r="E30" i="1"/>
  <c r="F30" i="1"/>
  <c r="G30" i="1"/>
  <c r="I30" i="1"/>
  <c r="C31" i="1"/>
  <c r="D31" i="1"/>
  <c r="E31" i="1"/>
  <c r="G31" i="1"/>
  <c r="I31" i="1"/>
  <c r="C32" i="1"/>
  <c r="D32" i="1"/>
  <c r="E32" i="1"/>
  <c r="F32" i="1"/>
  <c r="G32" i="1"/>
  <c r="I32" i="1"/>
  <c r="C33" i="1"/>
  <c r="D33" i="1"/>
  <c r="E33" i="1"/>
  <c r="F33" i="1"/>
  <c r="G33" i="1"/>
  <c r="I33" i="1"/>
  <c r="C34" i="1"/>
  <c r="D34" i="1"/>
  <c r="E34" i="1"/>
  <c r="F34" i="1"/>
  <c r="G34" i="1"/>
  <c r="I34" i="1"/>
  <c r="C35" i="1"/>
  <c r="D35" i="1"/>
  <c r="E35" i="1"/>
  <c r="F35" i="1"/>
  <c r="G35" i="1"/>
  <c r="I35" i="1"/>
  <c r="I24" i="1"/>
  <c r="I36" i="1"/>
  <c r="C36" i="1"/>
  <c r="D36" i="1"/>
  <c r="E36" i="1"/>
  <c r="F36" i="1"/>
  <c r="G36" i="1"/>
  <c r="E40" i="1"/>
  <c r="G40" i="1"/>
  <c r="I40" i="1"/>
  <c r="C41" i="1"/>
  <c r="D41" i="1"/>
  <c r="E41" i="1"/>
  <c r="F41" i="1"/>
  <c r="G41" i="1"/>
  <c r="I41" i="1"/>
  <c r="C42" i="1"/>
  <c r="D42" i="1"/>
  <c r="E42" i="1"/>
  <c r="F42" i="1"/>
  <c r="G42" i="1"/>
  <c r="I42" i="1"/>
  <c r="C43" i="1"/>
  <c r="D43" i="1"/>
  <c r="E43" i="1"/>
  <c r="F43" i="1"/>
  <c r="G43" i="1"/>
  <c r="I43" i="1"/>
  <c r="C44" i="1"/>
  <c r="D44" i="1"/>
  <c r="E44" i="1"/>
  <c r="F44" i="1"/>
  <c r="G44" i="1"/>
  <c r="I44" i="1"/>
  <c r="C45" i="1"/>
  <c r="D45" i="1"/>
  <c r="E45" i="1"/>
  <c r="F45" i="1"/>
  <c r="G45" i="1"/>
  <c r="I45" i="1"/>
  <c r="C46" i="1"/>
  <c r="D46" i="1"/>
  <c r="F46" i="1"/>
  <c r="G46" i="1"/>
  <c r="I46" i="1"/>
  <c r="C47" i="1"/>
  <c r="D47" i="1"/>
  <c r="E47" i="1"/>
  <c r="F47" i="1"/>
  <c r="G47" i="1"/>
  <c r="I47" i="1"/>
  <c r="C48" i="1"/>
  <c r="D48" i="1"/>
  <c r="E48" i="1"/>
  <c r="F48" i="1"/>
  <c r="G48" i="1"/>
  <c r="I48" i="1"/>
  <c r="C49" i="1"/>
  <c r="D49" i="1"/>
  <c r="E49" i="1"/>
  <c r="F49" i="1"/>
  <c r="G49" i="1"/>
  <c r="I49" i="1"/>
  <c r="C50" i="1"/>
  <c r="D50" i="1"/>
  <c r="E50" i="1"/>
  <c r="F50" i="1"/>
  <c r="G50" i="1"/>
  <c r="I50" i="1"/>
  <c r="C51" i="1"/>
  <c r="D51" i="1"/>
  <c r="E51" i="1"/>
  <c r="F51" i="1"/>
  <c r="G51" i="1"/>
  <c r="I51" i="1"/>
  <c r="C55" i="1"/>
  <c r="D55" i="1"/>
  <c r="E55" i="1"/>
  <c r="F55" i="1"/>
  <c r="G55" i="1"/>
  <c r="I55" i="1"/>
  <c r="C56" i="1"/>
  <c r="D56" i="1"/>
  <c r="E56" i="1"/>
  <c r="F56" i="1"/>
  <c r="G56" i="1"/>
  <c r="I56" i="1"/>
  <c r="C57" i="1"/>
  <c r="D57" i="1"/>
  <c r="E57" i="1"/>
  <c r="F57" i="1"/>
  <c r="G57" i="1"/>
  <c r="I57" i="1"/>
  <c r="C58" i="1"/>
  <c r="D58" i="1"/>
  <c r="E58" i="1"/>
  <c r="F58" i="1"/>
  <c r="G58" i="1"/>
  <c r="I58" i="1"/>
  <c r="C59" i="1"/>
  <c r="D59" i="1"/>
  <c r="E59" i="1"/>
  <c r="I59" i="1"/>
  <c r="C60" i="1"/>
  <c r="D60" i="1"/>
  <c r="E60" i="1"/>
  <c r="F60" i="1"/>
  <c r="G60" i="1"/>
  <c r="I60" i="1"/>
  <c r="C61" i="1"/>
  <c r="D61" i="1"/>
  <c r="E61" i="1"/>
  <c r="F61" i="1"/>
  <c r="G61" i="1"/>
  <c r="I61" i="1"/>
  <c r="C62" i="1"/>
  <c r="D62" i="1"/>
  <c r="E62" i="1"/>
  <c r="F62" i="1"/>
  <c r="G62" i="1"/>
  <c r="I62" i="1"/>
  <c r="C63" i="1"/>
  <c r="D63" i="1"/>
  <c r="E63" i="1"/>
  <c r="F63" i="1"/>
  <c r="G63" i="1"/>
  <c r="I63" i="1"/>
  <c r="C64" i="1"/>
  <c r="D64" i="1"/>
  <c r="E64" i="1"/>
  <c r="F64" i="1"/>
  <c r="G64" i="1"/>
  <c r="I64" i="1"/>
  <c r="C65" i="1"/>
  <c r="D65" i="1"/>
  <c r="E65" i="1"/>
  <c r="F65" i="1"/>
  <c r="G65" i="1"/>
  <c r="I65" i="1"/>
  <c r="C66" i="1"/>
  <c r="D66" i="1"/>
  <c r="E66" i="1"/>
  <c r="F66" i="1"/>
  <c r="G66" i="1"/>
  <c r="I66" i="1"/>
  <c r="C70" i="1"/>
  <c r="D70" i="1"/>
  <c r="E70" i="1"/>
  <c r="F70" i="1"/>
  <c r="G70" i="1"/>
  <c r="G69" i="1"/>
  <c r="G71" i="1"/>
  <c r="G72" i="1"/>
  <c r="G73" i="1"/>
  <c r="G74" i="1"/>
  <c r="G75" i="1"/>
  <c r="G76" i="1"/>
  <c r="G77" i="1"/>
  <c r="G78" i="1"/>
  <c r="G79" i="1"/>
  <c r="G80" i="1"/>
  <c r="G81" i="1"/>
  <c r="I70" i="1"/>
  <c r="C71" i="1"/>
  <c r="D71" i="1"/>
  <c r="E71" i="1"/>
  <c r="F71" i="1"/>
  <c r="I71" i="1"/>
  <c r="C72" i="1"/>
  <c r="D72" i="1"/>
  <c r="E72" i="1"/>
  <c r="F72" i="1"/>
  <c r="I72" i="1"/>
  <c r="C73" i="1"/>
  <c r="D73" i="1"/>
  <c r="E73" i="1"/>
  <c r="F73" i="1"/>
  <c r="I73" i="1"/>
  <c r="C74" i="1"/>
  <c r="D74" i="1"/>
  <c r="E74" i="1"/>
  <c r="F74" i="1"/>
  <c r="I74" i="1"/>
  <c r="C75" i="1"/>
  <c r="D75" i="1"/>
  <c r="E75" i="1"/>
  <c r="F75" i="1"/>
  <c r="I75" i="1"/>
  <c r="C76" i="1"/>
  <c r="D76" i="1"/>
  <c r="E76" i="1"/>
  <c r="F76" i="1"/>
  <c r="I76" i="1"/>
  <c r="C77" i="1"/>
  <c r="D77" i="1"/>
  <c r="E77" i="1"/>
  <c r="F77" i="1"/>
  <c r="I77" i="1"/>
  <c r="C78" i="1"/>
  <c r="D78" i="1"/>
  <c r="E78" i="1"/>
  <c r="F78" i="1"/>
  <c r="I78" i="1"/>
  <c r="C79" i="1"/>
  <c r="D79" i="1"/>
  <c r="E79" i="1"/>
  <c r="F79" i="1"/>
  <c r="I79" i="1"/>
  <c r="C80" i="1"/>
  <c r="D80" i="1"/>
  <c r="E80" i="1"/>
  <c r="F80" i="1"/>
  <c r="I80" i="1"/>
  <c r="C81" i="1"/>
  <c r="D81" i="1"/>
  <c r="E81" i="1"/>
  <c r="F81" i="1"/>
  <c r="I81" i="1"/>
  <c r="C85" i="1"/>
  <c r="D85" i="1"/>
  <c r="E85" i="1"/>
  <c r="F85" i="1"/>
  <c r="G85" i="1"/>
  <c r="I85" i="1"/>
  <c r="C86" i="1"/>
  <c r="D86" i="1"/>
  <c r="E86" i="1"/>
  <c r="F86" i="1"/>
  <c r="G86" i="1"/>
  <c r="I86" i="1"/>
  <c r="C87" i="1"/>
  <c r="D87" i="1"/>
  <c r="E87" i="1"/>
  <c r="F87" i="1"/>
  <c r="G87" i="1"/>
  <c r="I87" i="1"/>
  <c r="C88" i="1"/>
  <c r="D88" i="1"/>
  <c r="E88" i="1"/>
  <c r="F88" i="1"/>
  <c r="G88" i="1"/>
  <c r="I88" i="1"/>
  <c r="C89" i="1"/>
  <c r="D89" i="1"/>
  <c r="E89" i="1"/>
  <c r="F89" i="1"/>
  <c r="G89" i="1"/>
  <c r="I89" i="1"/>
  <c r="C90" i="1"/>
  <c r="D90" i="1"/>
  <c r="E90" i="1"/>
  <c r="F90" i="1"/>
  <c r="G90" i="1"/>
  <c r="I90" i="1"/>
  <c r="C91" i="1"/>
  <c r="D91" i="1"/>
  <c r="E91" i="1"/>
  <c r="F91" i="1"/>
  <c r="G91" i="1"/>
  <c r="I91" i="1"/>
  <c r="C92" i="1"/>
  <c r="D92" i="1"/>
  <c r="E92" i="1"/>
  <c r="F92" i="1"/>
  <c r="G92" i="1"/>
  <c r="I92" i="1"/>
  <c r="C93" i="1"/>
  <c r="D93" i="1"/>
  <c r="E93" i="1"/>
  <c r="F93" i="1"/>
  <c r="G93" i="1"/>
  <c r="I93" i="1"/>
  <c r="C94" i="1"/>
  <c r="D94" i="1"/>
  <c r="E94" i="1"/>
  <c r="F94" i="1"/>
  <c r="G94" i="1"/>
  <c r="I94" i="1"/>
  <c r="C95" i="1"/>
  <c r="D95" i="1"/>
  <c r="E95" i="1"/>
  <c r="F95" i="1"/>
  <c r="G95" i="1"/>
  <c r="I95" i="1"/>
  <c r="C96" i="1"/>
  <c r="D96" i="1"/>
  <c r="E96" i="1"/>
  <c r="F96" i="1"/>
  <c r="G96" i="1"/>
  <c r="I96" i="1"/>
  <c r="C84" i="1"/>
  <c r="D84" i="1"/>
  <c r="E84" i="1"/>
  <c r="F84" i="1"/>
  <c r="G84" i="1"/>
  <c r="I84" i="1"/>
  <c r="C118" i="1"/>
  <c r="D118" i="1"/>
  <c r="E118" i="1"/>
  <c r="F118" i="1"/>
  <c r="G118" i="1"/>
  <c r="I118" i="1"/>
  <c r="C119" i="1"/>
  <c r="D119" i="1"/>
  <c r="E119" i="1"/>
  <c r="F119" i="1"/>
  <c r="G119" i="1"/>
  <c r="I119" i="1"/>
  <c r="C120" i="1"/>
  <c r="D120" i="1"/>
  <c r="E120" i="1"/>
  <c r="F120" i="1"/>
  <c r="G120" i="1"/>
  <c r="I120" i="1"/>
  <c r="C121" i="1"/>
  <c r="D121" i="1"/>
  <c r="E121" i="1"/>
  <c r="F121" i="1"/>
  <c r="G121" i="1"/>
  <c r="I121" i="1"/>
  <c r="C122" i="1"/>
  <c r="D122" i="1"/>
  <c r="E122" i="1"/>
  <c r="F122" i="1"/>
  <c r="G122" i="1"/>
  <c r="I122" i="1"/>
  <c r="C123" i="1"/>
  <c r="D123" i="1"/>
  <c r="E123" i="1"/>
  <c r="F123" i="1"/>
  <c r="G123" i="1"/>
  <c r="I123" i="1"/>
  <c r="C124" i="1"/>
  <c r="D124" i="1"/>
  <c r="E124" i="1"/>
  <c r="F124" i="1"/>
  <c r="G124" i="1"/>
  <c r="I124" i="1"/>
  <c r="C125" i="1"/>
  <c r="D125" i="1"/>
  <c r="E125" i="1"/>
  <c r="F125" i="1"/>
  <c r="G125" i="1"/>
  <c r="I125" i="1"/>
  <c r="E126" i="1"/>
  <c r="F126" i="1"/>
  <c r="G126" i="1"/>
  <c r="I126" i="1"/>
  <c r="I69" i="1"/>
  <c r="G24" i="1"/>
  <c r="G39" i="1"/>
  <c r="G54" i="1"/>
  <c r="E69" i="1"/>
  <c r="G117" i="1"/>
  <c r="E54" i="1"/>
  <c r="E39" i="1"/>
  <c r="E24" i="1"/>
  <c r="F24" i="1"/>
  <c r="F39" i="1"/>
  <c r="I117" i="1"/>
  <c r="F69" i="1"/>
  <c r="I54" i="1"/>
  <c r="I39" i="1"/>
  <c r="I7" i="1"/>
  <c r="G7" i="1"/>
  <c r="C7" i="1"/>
  <c r="D7" i="1"/>
  <c r="E7" i="1"/>
  <c r="F7" i="1"/>
  <c r="C69" i="1"/>
  <c r="D69" i="1"/>
  <c r="C24" i="1"/>
  <c r="D24" i="1"/>
  <c r="C39" i="1"/>
  <c r="D39" i="1"/>
  <c r="C54" i="1"/>
  <c r="D54" i="1"/>
  <c r="C117" i="1"/>
  <c r="D117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E117" i="1"/>
  <c r="F117" i="1"/>
  <c r="G130" i="1"/>
  <c r="F54" i="1"/>
  <c r="L32" i="1" l="1"/>
  <c r="L62" i="1"/>
  <c r="L39" i="1"/>
  <c r="M39" i="1" s="1"/>
  <c r="L95" i="1"/>
  <c r="L85" i="1"/>
  <c r="B16" i="13"/>
  <c r="H19" i="1"/>
  <c r="L79" i="1"/>
  <c r="L103" i="1"/>
  <c r="M103" i="1" s="1"/>
  <c r="F2" i="13"/>
  <c r="L106" i="1"/>
  <c r="L126" i="1"/>
  <c r="L124" i="1"/>
  <c r="L84" i="1"/>
  <c r="M84" i="1" s="1"/>
  <c r="L50" i="1"/>
  <c r="I15" i="1"/>
  <c r="I14" i="1"/>
  <c r="L24" i="1"/>
  <c r="M24" i="1" s="1"/>
  <c r="H11" i="1"/>
  <c r="L80" i="1"/>
  <c r="L92" i="1"/>
  <c r="E14" i="1"/>
  <c r="L87" i="1"/>
  <c r="M87" i="1" s="1"/>
  <c r="F17" i="1"/>
  <c r="C15" i="1"/>
  <c r="L88" i="1"/>
  <c r="M88" i="1" s="1"/>
  <c r="C9" i="1"/>
  <c r="H9" i="1"/>
  <c r="L105" i="1"/>
  <c r="H2" i="1"/>
  <c r="F20" i="1"/>
  <c r="I17" i="1"/>
  <c r="L101" i="1"/>
  <c r="M101" i="1" s="1"/>
  <c r="H13" i="1"/>
  <c r="L99" i="1"/>
  <c r="M99" i="1" s="1"/>
  <c r="C12" i="1"/>
  <c r="C10" i="1"/>
  <c r="H8" i="1"/>
  <c r="C17" i="1"/>
  <c r="L77" i="1"/>
  <c r="L69" i="1"/>
  <c r="M69" i="1" s="1"/>
  <c r="L43" i="1"/>
  <c r="M43" i="1" s="1"/>
  <c r="G14" i="1"/>
  <c r="G11" i="1"/>
  <c r="F10" i="1"/>
  <c r="E18" i="1"/>
  <c r="D15" i="1"/>
  <c r="C19" i="1"/>
  <c r="L120" i="1"/>
  <c r="M120" i="1" s="1"/>
  <c r="L75" i="1"/>
  <c r="M75" i="1" s="1"/>
  <c r="L117" i="1"/>
  <c r="M117" i="1" s="1"/>
  <c r="L91" i="1"/>
  <c r="M91" i="1" s="1"/>
  <c r="L89" i="1"/>
  <c r="M89" i="1" s="1"/>
  <c r="L56" i="1"/>
  <c r="M56" i="1" s="1"/>
  <c r="L102" i="1"/>
  <c r="M102" i="1" s="1"/>
  <c r="I8" i="1"/>
  <c r="I11" i="1"/>
  <c r="C16" i="1"/>
  <c r="C14" i="1"/>
  <c r="C13" i="1"/>
  <c r="C11" i="1"/>
  <c r="I12" i="1"/>
  <c r="G15" i="1"/>
  <c r="G12" i="1"/>
  <c r="F16" i="1"/>
  <c r="F14" i="1"/>
  <c r="F11" i="1"/>
  <c r="L74" i="1"/>
  <c r="M74" i="1" s="1"/>
  <c r="F9" i="1"/>
  <c r="E17" i="1"/>
  <c r="E11" i="1"/>
  <c r="E10" i="1"/>
  <c r="E9" i="1"/>
  <c r="D16" i="1"/>
  <c r="D13" i="1"/>
  <c r="C20" i="1"/>
  <c r="L90" i="1"/>
  <c r="M90" i="1" s="1"/>
  <c r="L86" i="1"/>
  <c r="M86" i="1" s="1"/>
  <c r="L42" i="1"/>
  <c r="M42" i="1" s="1"/>
  <c r="L41" i="1"/>
  <c r="M41" i="1" s="1"/>
  <c r="D8" i="1"/>
  <c r="F8" i="1"/>
  <c r="L118" i="1"/>
  <c r="M118" i="1" s="1"/>
  <c r="I16" i="1"/>
  <c r="I10" i="1"/>
  <c r="G19" i="1"/>
  <c r="G16" i="1"/>
  <c r="G13" i="1"/>
  <c r="G10" i="1"/>
  <c r="G9" i="1"/>
  <c r="F19" i="1"/>
  <c r="F18" i="1"/>
  <c r="F15" i="1"/>
  <c r="F13" i="1"/>
  <c r="F12" i="1"/>
  <c r="E20" i="1"/>
  <c r="E19" i="1"/>
  <c r="E16" i="1"/>
  <c r="E15" i="1"/>
  <c r="E13" i="1"/>
  <c r="E12" i="1"/>
  <c r="D20" i="1"/>
  <c r="D19" i="1"/>
  <c r="D18" i="1"/>
  <c r="D17" i="1"/>
  <c r="D14" i="1"/>
  <c r="D12" i="1"/>
  <c r="D11" i="1"/>
  <c r="D10" i="1"/>
  <c r="D9" i="1"/>
  <c r="C18" i="1"/>
  <c r="H20" i="1"/>
  <c r="L64" i="1"/>
  <c r="L59" i="1"/>
  <c r="M59" i="1" s="1"/>
  <c r="L123" i="1"/>
  <c r="H15" i="1"/>
  <c r="H14" i="1"/>
  <c r="H12" i="1"/>
  <c r="H10" i="1"/>
  <c r="L57" i="1"/>
  <c r="M57" i="1" s="1"/>
  <c r="L73" i="1"/>
  <c r="M73" i="1" s="1"/>
  <c r="L54" i="1"/>
  <c r="M54" i="1" s="1"/>
  <c r="L40" i="1"/>
  <c r="M40" i="1" s="1"/>
  <c r="L104" i="1"/>
  <c r="M104" i="1" s="1"/>
  <c r="L58" i="1"/>
  <c r="M58" i="1" s="1"/>
  <c r="L44" i="1"/>
  <c r="M44" i="1" s="1"/>
  <c r="L76" i="1"/>
  <c r="M76" i="1" s="1"/>
  <c r="L100" i="1"/>
  <c r="M100" i="1" s="1"/>
  <c r="L71" i="1"/>
  <c r="M71" i="1" s="1"/>
  <c r="L119" i="1"/>
  <c r="M119" i="1" s="1"/>
  <c r="L55" i="1"/>
  <c r="M55" i="1" s="1"/>
  <c r="L72" i="1"/>
  <c r="M72" i="1" s="1"/>
  <c r="L70" i="1"/>
  <c r="M70" i="1" s="1"/>
  <c r="L34" i="1"/>
  <c r="L107" i="1"/>
  <c r="L96" i="1"/>
  <c r="L81" i="1"/>
  <c r="L36" i="1"/>
  <c r="L35" i="1"/>
  <c r="L108" i="1"/>
  <c r="E8" i="1"/>
  <c r="C8" i="1"/>
  <c r="L121" i="1"/>
  <c r="M121" i="1" s="1"/>
  <c r="I13" i="1"/>
  <c r="I9" i="1"/>
  <c r="G8" i="1"/>
  <c r="G20" i="1"/>
  <c r="G18" i="1"/>
  <c r="G17" i="1"/>
  <c r="L65" i="1"/>
  <c r="L66" i="1"/>
  <c r="L94" i="1"/>
  <c r="M85" i="1"/>
  <c r="L125" i="1"/>
  <c r="L51" i="1"/>
  <c r="L47" i="1"/>
  <c r="L28" i="1"/>
  <c r="M28" i="1" s="1"/>
  <c r="L29" i="1"/>
  <c r="M29" i="1" s="1"/>
  <c r="H1" i="1"/>
  <c r="L27" i="1"/>
  <c r="M27" i="1" s="1"/>
  <c r="L26" i="1"/>
  <c r="M26" i="1" s="1"/>
  <c r="L25" i="1"/>
  <c r="L49" i="1"/>
  <c r="L30" i="1" l="1"/>
  <c r="M30" i="1" s="1"/>
  <c r="L93" i="1"/>
  <c r="M93" i="1" s="1"/>
  <c r="L60" i="1"/>
  <c r="M60" i="1" s="1"/>
  <c r="L45" i="1"/>
  <c r="M45" i="1" s="1"/>
  <c r="L78" i="1"/>
  <c r="M78" i="1" s="1"/>
  <c r="M25" i="1"/>
</calcChain>
</file>

<file path=xl/sharedStrings.xml><?xml version="1.0" encoding="utf-8"?>
<sst xmlns="http://schemas.openxmlformats.org/spreadsheetml/2006/main" count="1056" uniqueCount="549">
  <si>
    <t>ECUS</t>
  </si>
  <si>
    <t>Last</t>
  </si>
  <si>
    <t>First</t>
  </si>
  <si>
    <t>Sen/Non-Sen</t>
  </si>
  <si>
    <t>School/Div</t>
  </si>
  <si>
    <t>Student</t>
  </si>
  <si>
    <t>Senator</t>
  </si>
  <si>
    <t>Checks</t>
  </si>
  <si>
    <t>Category</t>
  </si>
  <si>
    <t>Criterion</t>
  </si>
  <si>
    <t>Count</t>
  </si>
  <si>
    <t>Senators</t>
  </si>
  <si>
    <t>At least 1</t>
  </si>
  <si>
    <t>Staff</t>
  </si>
  <si>
    <t>Continuity</t>
  </si>
  <si>
    <t>Satisfied?</t>
  </si>
  <si>
    <t>Tom</t>
  </si>
  <si>
    <t>Library</t>
  </si>
  <si>
    <t>NS2</t>
  </si>
  <si>
    <t>S1</t>
  </si>
  <si>
    <t>S2</t>
  </si>
  <si>
    <t>Code</t>
  </si>
  <si>
    <t>Senator/Non-Senator</t>
  </si>
  <si>
    <t>School/Div/Student/Staff</t>
  </si>
  <si>
    <t>S3</t>
  </si>
  <si>
    <t>NS3</t>
  </si>
  <si>
    <t>NS5</t>
  </si>
  <si>
    <t>NS6</t>
  </si>
  <si>
    <t>University President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</si>
  <si>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</si>
  <si>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</si>
  <si>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</si>
  <si>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</si>
  <si>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</si>
  <si>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</si>
  <si>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</si>
  <si>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</si>
  <si>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</si>
  <si>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</si>
  <si>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</si>
  <si>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</si>
  <si>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</si>
  <si>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</si>
  <si>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</si>
  <si>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</si>
  <si>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</si>
  <si>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</si>
  <si>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</si>
  <si>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</si>
  <si>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</si>
  <si>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</si>
  <si>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</si>
  <si>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</si>
  <si>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</si>
  <si>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</si>
  <si>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</si>
  <si>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</si>
  <si>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</si>
  <si>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</si>
  <si>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</si>
  <si>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</si>
  <si>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</si>
  <si>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</si>
  <si>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</si>
  <si>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</si>
  <si>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</si>
  <si>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</si>
  <si>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</si>
  <si>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</si>
  <si>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</si>
  <si>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</si>
  <si>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</si>
  <si>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</si>
  <si>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</si>
  <si>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</si>
  <si>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NS8</t>
  </si>
  <si>
    <t>NS9</t>
  </si>
  <si>
    <t>NS10</t>
  </si>
  <si>
    <t>NS11</t>
  </si>
  <si>
    <t>NS12</t>
  </si>
  <si>
    <t>NS13</t>
  </si>
  <si>
    <t>NS14</t>
  </si>
  <si>
    <t>NS15</t>
  </si>
  <si>
    <t>NS16</t>
  </si>
  <si>
    <t>NS17</t>
  </si>
  <si>
    <t>NS18</t>
  </si>
  <si>
    <t>NS19</t>
  </si>
  <si>
    <t>NS20</t>
  </si>
  <si>
    <t>NS21</t>
  </si>
  <si>
    <t>NS22</t>
  </si>
  <si>
    <t>Chair Emer</t>
  </si>
  <si>
    <t>NonSen</t>
  </si>
  <si>
    <t>Julia</t>
  </si>
  <si>
    <t>Susan</t>
  </si>
  <si>
    <t>No fewer than 7 senators on each standing committee</t>
  </si>
  <si>
    <t>Approximately half the membership continues each year</t>
  </si>
  <si>
    <t>Terms of Service for committees is one year (begins spring organizational committee meeting; ends when successor assumes office)</t>
  </si>
  <si>
    <t>All members of the University Senate have at least one committee assignment</t>
  </si>
  <si>
    <t>Univ President</t>
  </si>
  <si>
    <t>Presid. Officer</t>
  </si>
  <si>
    <t>School/Lib</t>
  </si>
  <si>
    <t>APC</t>
  </si>
  <si>
    <t>APC1</t>
  </si>
  <si>
    <t>APC2</t>
  </si>
  <si>
    <t>APC3</t>
  </si>
  <si>
    <t>APC4</t>
  </si>
  <si>
    <t>APC5</t>
  </si>
  <si>
    <t>APC7</t>
  </si>
  <si>
    <t>APC8</t>
  </si>
  <si>
    <t>APC9</t>
  </si>
  <si>
    <t>APC10</t>
  </si>
  <si>
    <t>APC11</t>
  </si>
  <si>
    <t>Pres. Appointee</t>
  </si>
  <si>
    <t>FAPC</t>
  </si>
  <si>
    <t>FAPC1</t>
  </si>
  <si>
    <t>FAPC2</t>
  </si>
  <si>
    <t>FAPC3</t>
  </si>
  <si>
    <t>FAPC4</t>
  </si>
  <si>
    <t>FAPC5</t>
  </si>
  <si>
    <t>FAPC6</t>
  </si>
  <si>
    <t>FAPC7</t>
  </si>
  <si>
    <t>FAPC8</t>
  </si>
  <si>
    <t>FAPC9</t>
  </si>
  <si>
    <t>FAPC10</t>
  </si>
  <si>
    <t>FAPC11</t>
  </si>
  <si>
    <t>CAPC</t>
  </si>
  <si>
    <t>CAPC1</t>
  </si>
  <si>
    <t>CAPC2</t>
  </si>
  <si>
    <t>CAPC3</t>
  </si>
  <si>
    <t>CAPC4</t>
  </si>
  <si>
    <t>CAPC5</t>
  </si>
  <si>
    <t>CAPC6</t>
  </si>
  <si>
    <t>CAPC7</t>
  </si>
  <si>
    <t>CAPC8</t>
  </si>
  <si>
    <t>CAPC9</t>
  </si>
  <si>
    <t>CAPC10</t>
  </si>
  <si>
    <t>CAPC11</t>
  </si>
  <si>
    <t>SAPC</t>
  </si>
  <si>
    <t>SAPC1</t>
  </si>
  <si>
    <t>SAPC2</t>
  </si>
  <si>
    <t>SAPC3</t>
  </si>
  <si>
    <t>SAPC4</t>
  </si>
  <si>
    <t>SAPC5</t>
  </si>
  <si>
    <t>SAPC6</t>
  </si>
  <si>
    <t>RPIPC</t>
  </si>
  <si>
    <t>RPIPC1</t>
  </si>
  <si>
    <t>RPIPC2</t>
  </si>
  <si>
    <t>RPIPC3</t>
  </si>
  <si>
    <t>RPIPC4</t>
  </si>
  <si>
    <t>RPIPC5</t>
  </si>
  <si>
    <t>RPIPC6</t>
  </si>
  <si>
    <t>SGA Nominee</t>
  </si>
  <si>
    <t>Staff Cncil Nom</t>
  </si>
  <si>
    <t>RPIPC9 - ESS</t>
  </si>
  <si>
    <t>RPIPC7 - ESS</t>
  </si>
  <si>
    <t>RPIPC8 - ESS</t>
  </si>
  <si>
    <t>SAPC9 - ESS</t>
  </si>
  <si>
    <t>SAPC7 - SSS</t>
  </si>
  <si>
    <t>SAPC8 - SSS</t>
  </si>
  <si>
    <t>At least 7</t>
  </si>
  <si>
    <t>US TermEnds</t>
  </si>
  <si>
    <t>Senate Term Ends (if applicable)</t>
  </si>
  <si>
    <t>Exactly 3</t>
  </si>
  <si>
    <t>Exactly2</t>
  </si>
  <si>
    <t>Exactly 1</t>
  </si>
  <si>
    <t>Exactly 4</t>
  </si>
  <si>
    <t>About Half</t>
  </si>
  <si>
    <t>Pres Apt</t>
  </si>
  <si>
    <t>NS23</t>
  </si>
  <si>
    <t>NS24</t>
  </si>
  <si>
    <t>NS25</t>
  </si>
  <si>
    <t>Checks (Bylaws Requirements)</t>
  </si>
  <si>
    <t>On RPIPC last year?</t>
  </si>
  <si>
    <t>On SAPC last year?</t>
  </si>
  <si>
    <t>On CAPC last year?</t>
  </si>
  <si>
    <t>On FAPC last year?</t>
  </si>
  <si>
    <t>On APC last year?</t>
  </si>
  <si>
    <t>EFS</t>
  </si>
  <si>
    <t>Exactly 11</t>
  </si>
  <si>
    <t>CoI Faculty</t>
  </si>
  <si>
    <t>Exactly 6</t>
  </si>
  <si>
    <t>At least 4</t>
  </si>
  <si>
    <t>Presid. Off-Elect</t>
  </si>
  <si>
    <t>On ECUS last year?</t>
  </si>
  <si>
    <t>CAO Designee</t>
  </si>
  <si>
    <t>S50</t>
  </si>
  <si>
    <t>ex officio</t>
  </si>
  <si>
    <t>Swinton</t>
  </si>
  <si>
    <t>John</t>
  </si>
  <si>
    <t>Mike</t>
  </si>
  <si>
    <t>Muschell</t>
  </si>
  <si>
    <t>Lyndall</t>
  </si>
  <si>
    <t>Stephen</t>
  </si>
  <si>
    <t>Brown</t>
  </si>
  <si>
    <t>Ryan</t>
  </si>
  <si>
    <t>Amy</t>
  </si>
  <si>
    <t>Rose</t>
  </si>
  <si>
    <t>Turner</t>
  </si>
  <si>
    <t>Craig</t>
  </si>
  <si>
    <t>Blazer</t>
  </si>
  <si>
    <t>Alex</t>
  </si>
  <si>
    <t>Steele</t>
  </si>
  <si>
    <t>CAO/Provost</t>
  </si>
  <si>
    <t>EF Senators</t>
  </si>
  <si>
    <t>Clark</t>
  </si>
  <si>
    <t>Each College and the Library shall be represented on ECUS</t>
  </si>
  <si>
    <t>Standing Committees Requirements from Bylaws</t>
  </si>
  <si>
    <t>CoB</t>
  </si>
  <si>
    <t>CoE</t>
  </si>
  <si>
    <t>CoHS</t>
  </si>
  <si>
    <t>CoAS</t>
  </si>
  <si>
    <t>Anderson</t>
  </si>
  <si>
    <t>Kay</t>
  </si>
  <si>
    <t>College/Div/Student/Staff</t>
  </si>
  <si>
    <t>David</t>
  </si>
  <si>
    <t>Davis</t>
  </si>
  <si>
    <t>Ben</t>
  </si>
  <si>
    <t>Spring 2015</t>
  </si>
  <si>
    <t>Miller</t>
  </si>
  <si>
    <t>Bill</t>
  </si>
  <si>
    <t>Wills</t>
  </si>
  <si>
    <t>Sumpter</t>
  </si>
  <si>
    <t>Horgan</t>
  </si>
  <si>
    <t>Maureen</t>
  </si>
  <si>
    <t xml:space="preserve">Macon </t>
  </si>
  <si>
    <t>Metzker</t>
  </si>
  <si>
    <t>SOCC</t>
  </si>
  <si>
    <t>Abney</t>
  </si>
  <si>
    <t>Angel</t>
  </si>
  <si>
    <t>Doug</t>
  </si>
  <si>
    <t>SOCC1</t>
  </si>
  <si>
    <t>SOCC2</t>
  </si>
  <si>
    <t>SOCC3</t>
  </si>
  <si>
    <t>SOCC4</t>
  </si>
  <si>
    <t>SOCC5</t>
  </si>
  <si>
    <t>SOCC6</t>
  </si>
  <si>
    <t>SOCC7</t>
  </si>
  <si>
    <t>SOCC8</t>
  </si>
  <si>
    <t>Registrar</t>
  </si>
  <si>
    <t>On SOCC last year?</t>
  </si>
  <si>
    <t>US Secretary</t>
  </si>
  <si>
    <t>NS26</t>
  </si>
  <si>
    <t>s18</t>
  </si>
  <si>
    <t>At least 3</t>
  </si>
  <si>
    <t>Jarriel</t>
  </si>
  <si>
    <t>Mandy</t>
  </si>
  <si>
    <t>NS27</t>
  </si>
  <si>
    <t>Jan</t>
  </si>
  <si>
    <t>Steve</t>
  </si>
  <si>
    <t>Goings</t>
  </si>
  <si>
    <t>Dorman</t>
  </si>
  <si>
    <t>Spring 2016</t>
  </si>
  <si>
    <t>Kelli</t>
  </si>
  <si>
    <t>NS28</t>
  </si>
  <si>
    <t>NS29</t>
  </si>
  <si>
    <t>NS30</t>
  </si>
  <si>
    <t>s1</t>
  </si>
  <si>
    <t>s2</t>
  </si>
  <si>
    <t>Domingue</t>
  </si>
  <si>
    <t>Donovan</t>
  </si>
  <si>
    <t>CAO Designee - APC</t>
  </si>
  <si>
    <t>CAO Designee - FAPC</t>
  </si>
  <si>
    <t>CBO Designee - RPIPC</t>
  </si>
  <si>
    <t>CSAO Designee - SAPC</t>
  </si>
  <si>
    <t>Toney</t>
  </si>
  <si>
    <t>James</t>
  </si>
  <si>
    <t>Winchester</t>
  </si>
  <si>
    <t>Woodard</t>
  </si>
  <si>
    <t>Howard</t>
  </si>
  <si>
    <t>At large</t>
  </si>
  <si>
    <t>SoCC</t>
  </si>
  <si>
    <t>Email</t>
  </si>
  <si>
    <t>benjamin.davis@gcsu.edu</t>
  </si>
  <si>
    <t>john.swinton@gcsu.edu</t>
  </si>
  <si>
    <t>william.miller@gcsu.edu</t>
  </si>
  <si>
    <t>douglas.goings@gcsu.edu</t>
  </si>
  <si>
    <t>stephen.wills@gcsu.edu</t>
  </si>
  <si>
    <t>lyndall.muschell@gcsu.edu</t>
  </si>
  <si>
    <t>mandy.jarriel@gcsu.edu</t>
  </si>
  <si>
    <t>susan.steele@gcsu.edu</t>
  </si>
  <si>
    <t>andrei.barkovskii@gcsu.edu</t>
  </si>
  <si>
    <t>Alex.Blazer@gcsu.edu</t>
  </si>
  <si>
    <t>angel.abney@gcsu.edu</t>
  </si>
  <si>
    <t>maureen.horgan@gcsu.edu</t>
  </si>
  <si>
    <t>donovan.domingue@gcsu.edu</t>
  </si>
  <si>
    <t>elissa.auerbach@gcsu.edu</t>
  </si>
  <si>
    <t>mike.rose@gcsu.edu</t>
  </si>
  <si>
    <t>macon.mcginley@gcsu.edu</t>
  </si>
  <si>
    <t>tom.toney@gcsu.edu</t>
  </si>
  <si>
    <t>james.winchester@gcsu.edu</t>
  </si>
  <si>
    <t>craig.turner@gcsu.edu</t>
  </si>
  <si>
    <t>julia.metzker@gcsu.edu</t>
  </si>
  <si>
    <t>howard.woodard@gcsu.edu</t>
  </si>
  <si>
    <t>jan.clark@gcsu.edu</t>
  </si>
  <si>
    <t>amy.pinney@gcsu.edu</t>
  </si>
  <si>
    <t>amy.sumpter@gcsu.edu</t>
  </si>
  <si>
    <t>louis.bourne@gcsu.edu</t>
  </si>
  <si>
    <t>ruth.carter@gcsu.edu</t>
  </si>
  <si>
    <t>claire.sanders@gcsu.edu</t>
  </si>
  <si>
    <t>heidi.fowler@gcsu.edu</t>
  </si>
  <si>
    <t>vicky.robinson@gcsu.edu</t>
  </si>
  <si>
    <t>ben.mcmillan@gcsu.edu</t>
  </si>
  <si>
    <t>renee.fontenot@gcsu.edu</t>
  </si>
  <si>
    <t>barbara.roquemore@gcsu.edu</t>
  </si>
  <si>
    <t>nicole.declouette@gcsu.edu</t>
  </si>
  <si>
    <t>victoria.deneroff@gcsu.edu</t>
  </si>
  <si>
    <t>david.mcintyre@gcsu.edu</t>
  </si>
  <si>
    <t>Mills</t>
  </si>
  <si>
    <t>Chavonda</t>
  </si>
  <si>
    <t>Pinney</t>
  </si>
  <si>
    <t>Carol</t>
  </si>
  <si>
    <t>Thomas</t>
  </si>
  <si>
    <t>Fahrer</t>
  </si>
  <si>
    <t>Sapp</t>
  </si>
  <si>
    <t>Sirmans</t>
  </si>
  <si>
    <t>McMillan</t>
  </si>
  <si>
    <t>Nancy</t>
  </si>
  <si>
    <t>Magoulick</t>
  </si>
  <si>
    <t>Yes</t>
  </si>
  <si>
    <t>Rodica</t>
  </si>
  <si>
    <t>Nicole</t>
  </si>
  <si>
    <t>NS31</t>
  </si>
  <si>
    <t>NS32</t>
  </si>
  <si>
    <t>s24</t>
  </si>
  <si>
    <t>Victoria</t>
  </si>
  <si>
    <t>PresAppt - APC</t>
  </si>
  <si>
    <t>PresAppt - CAPC</t>
  </si>
  <si>
    <t>PresAppt - FAPC</t>
  </si>
  <si>
    <t>PresAppt - RPIPC</t>
  </si>
  <si>
    <t>PresAppt - SAPC</t>
  </si>
  <si>
    <t>Robinson</t>
  </si>
  <si>
    <t>Vicky</t>
  </si>
  <si>
    <t>Deneroff</t>
  </si>
  <si>
    <t>Walker</t>
  </si>
  <si>
    <t>Shaundra</t>
  </si>
  <si>
    <t>Auerbach</t>
  </si>
  <si>
    <t>Elissa</t>
  </si>
  <si>
    <t>Spring 2017</t>
  </si>
  <si>
    <t>McIntyre</t>
  </si>
  <si>
    <t>Fontenot</t>
  </si>
  <si>
    <t>Renee</t>
  </si>
  <si>
    <t>Bourne</t>
  </si>
  <si>
    <t>Louis</t>
  </si>
  <si>
    <t>Carter</t>
  </si>
  <si>
    <t>Ruth</t>
  </si>
  <si>
    <t>Sanders</t>
  </si>
  <si>
    <t>Claire</t>
  </si>
  <si>
    <t>Doss</t>
  </si>
  <si>
    <t>Josie</t>
  </si>
  <si>
    <t>Fowler</t>
  </si>
  <si>
    <t>Heidi</t>
  </si>
  <si>
    <t>Committee 2013-14</t>
  </si>
  <si>
    <t>Roquemore</t>
  </si>
  <si>
    <t>Barbara</t>
  </si>
  <si>
    <t>DeClouette</t>
  </si>
  <si>
    <t>NS1</t>
  </si>
  <si>
    <t>NS4</t>
  </si>
  <si>
    <t>NS7</t>
  </si>
  <si>
    <t>ns7</t>
  </si>
  <si>
    <t>Committee Officer 2013-14</t>
  </si>
  <si>
    <t>josie.doss@gcsu.edu</t>
  </si>
  <si>
    <t>shaundra.walker@gcsu.edu</t>
  </si>
  <si>
    <t>Taylor</t>
  </si>
  <si>
    <t>Kimberly</t>
  </si>
  <si>
    <t>Cossey</t>
  </si>
  <si>
    <t>Allen</t>
  </si>
  <si>
    <t>Stephanie</t>
  </si>
  <si>
    <t>McClure</t>
  </si>
  <si>
    <t>Costas</t>
  </si>
  <si>
    <t>Spirou</t>
  </si>
  <si>
    <t>Aran</t>
  </si>
  <si>
    <t>MacKinnon</t>
  </si>
  <si>
    <t>Ashley</t>
  </si>
  <si>
    <t>Cazacu</t>
  </si>
  <si>
    <t>Greene</t>
  </si>
  <si>
    <t>Johnson</t>
  </si>
  <si>
    <t>Dana</t>
  </si>
  <si>
    <t>Wood</t>
  </si>
  <si>
    <t>Debbie</t>
  </si>
  <si>
    <t>Sheryl</t>
  </si>
  <si>
    <t>Winn</t>
  </si>
  <si>
    <t>Gorham</t>
  </si>
  <si>
    <t>Ling</t>
  </si>
  <si>
    <t>Juan</t>
  </si>
  <si>
    <t>Janna</t>
  </si>
  <si>
    <t>Parker</t>
  </si>
  <si>
    <t>Christy</t>
  </si>
  <si>
    <t>Sumowski</t>
  </si>
  <si>
    <t>Donna</t>
  </si>
  <si>
    <t>Bennett</t>
  </si>
  <si>
    <t>Broyles</t>
  </si>
  <si>
    <t>Mocnik</t>
  </si>
  <si>
    <t>Napier</t>
  </si>
  <si>
    <t>Cassie</t>
  </si>
  <si>
    <t>Stevens</t>
  </si>
  <si>
    <t>Cathy</t>
  </si>
  <si>
    <t>Ruark</t>
  </si>
  <si>
    <t>Lindy</t>
  </si>
  <si>
    <t>Eilers</t>
  </si>
  <si>
    <t>Evelyn</t>
  </si>
  <si>
    <t>Nix</t>
  </si>
  <si>
    <t>Holly</t>
  </si>
  <si>
    <t>Gastley</t>
  </si>
  <si>
    <t>ns8</t>
  </si>
  <si>
    <t>ns9</t>
  </si>
  <si>
    <t>Jackson</t>
  </si>
  <si>
    <t>Juawn</t>
  </si>
  <si>
    <t>s49</t>
  </si>
  <si>
    <t>s50</t>
  </si>
  <si>
    <t>Ferree</t>
  </si>
  <si>
    <t>s3</t>
  </si>
  <si>
    <t>s5</t>
  </si>
  <si>
    <t>s4</t>
  </si>
  <si>
    <t>s7</t>
  </si>
  <si>
    <t>s6</t>
  </si>
  <si>
    <t>Ward</t>
  </si>
  <si>
    <t>ns5</t>
  </si>
  <si>
    <t>Lewter</t>
  </si>
  <si>
    <t>Andy</t>
  </si>
  <si>
    <t>ns6</t>
  </si>
  <si>
    <t>ns10</t>
  </si>
  <si>
    <t>ns11</t>
  </si>
  <si>
    <t>s45</t>
  </si>
  <si>
    <t>s48</t>
  </si>
  <si>
    <t>s47</t>
  </si>
  <si>
    <t>s46</t>
  </si>
  <si>
    <t>Rob</t>
  </si>
  <si>
    <t>Davis Bray</t>
  </si>
  <si>
    <t>Chuck</t>
  </si>
  <si>
    <t xml:space="preserve">Mary </t>
  </si>
  <si>
    <t xml:space="preserve">Roberta </t>
  </si>
  <si>
    <t>Joe</t>
  </si>
  <si>
    <t>Beth</t>
  </si>
  <si>
    <t>Cara</t>
  </si>
  <si>
    <t>s26</t>
  </si>
  <si>
    <t>s12</t>
  </si>
  <si>
    <t>s44</t>
  </si>
  <si>
    <t>s38</t>
  </si>
  <si>
    <t>s33</t>
  </si>
  <si>
    <t>s17</t>
  </si>
  <si>
    <t>s28</t>
  </si>
  <si>
    <t>s30</t>
  </si>
  <si>
    <t>s36</t>
  </si>
  <si>
    <t>s39</t>
  </si>
  <si>
    <t>s35</t>
  </si>
  <si>
    <t>s29</t>
  </si>
  <si>
    <t>s13</t>
  </si>
  <si>
    <t>s23</t>
  </si>
  <si>
    <t>s19</t>
  </si>
  <si>
    <t>s21</t>
  </si>
  <si>
    <t>s34</t>
  </si>
  <si>
    <t>s22</t>
  </si>
  <si>
    <t>s16</t>
  </si>
  <si>
    <t>s10</t>
  </si>
  <si>
    <t>s9</t>
  </si>
  <si>
    <t>s42</t>
  </si>
  <si>
    <t>s32</t>
  </si>
  <si>
    <t>s27</t>
  </si>
  <si>
    <t>s25</t>
  </si>
  <si>
    <t>s43</t>
  </si>
  <si>
    <t>s8</t>
  </si>
  <si>
    <t>s11</t>
  </si>
  <si>
    <t>s41</t>
  </si>
  <si>
    <t>s40</t>
  </si>
  <si>
    <t>s15</t>
  </si>
  <si>
    <t>s20</t>
  </si>
  <si>
    <t>s37</t>
  </si>
  <si>
    <t>s14</t>
  </si>
  <si>
    <t>s31</t>
  </si>
  <si>
    <t>ns31</t>
  </si>
  <si>
    <t>ns25</t>
  </si>
  <si>
    <t>ns27</t>
  </si>
  <si>
    <t>ns26</t>
  </si>
  <si>
    <t>ns29</t>
  </si>
  <si>
    <t>ns18</t>
  </si>
  <si>
    <t>ns15</t>
  </si>
  <si>
    <t>ns16</t>
  </si>
  <si>
    <t>ns21</t>
  </si>
  <si>
    <t>ns20</t>
  </si>
  <si>
    <t>ns23</t>
  </si>
  <si>
    <t>ns13</t>
  </si>
  <si>
    <t>ns14</t>
  </si>
  <si>
    <t>ns17</t>
  </si>
  <si>
    <t>ns22</t>
  </si>
  <si>
    <t>ns24</t>
  </si>
  <si>
    <t>ns30</t>
  </si>
  <si>
    <t>ns12</t>
  </si>
  <si>
    <t>ns28</t>
  </si>
  <si>
    <t>ns19</t>
  </si>
  <si>
    <t>ns32</t>
  </si>
  <si>
    <t>ns1</t>
  </si>
  <si>
    <t>Non-Senator</t>
  </si>
  <si>
    <t>Volunteer</t>
  </si>
  <si>
    <t>CAO Designee - CAPC</t>
  </si>
  <si>
    <t>ns2</t>
  </si>
  <si>
    <t>ns3</t>
  </si>
  <si>
    <t>Meade Smith</t>
  </si>
  <si>
    <t>CAO Designee - SoCC</t>
  </si>
  <si>
    <t>ns4</t>
  </si>
  <si>
    <t>Brittiny</t>
  </si>
  <si>
    <t>McGinley</t>
  </si>
  <si>
    <t>CBO Designee</t>
  </si>
  <si>
    <t>CSAO Designee</t>
  </si>
  <si>
    <t>CO Des</t>
  </si>
  <si>
    <t>Members</t>
  </si>
  <si>
    <t>Area</t>
  </si>
  <si>
    <t>Name</t>
  </si>
  <si>
    <t>Course</t>
  </si>
  <si>
    <t>E</t>
  </si>
  <si>
    <t>GEOG 1101/1102</t>
  </si>
  <si>
    <t>CHEM1212 / GC1Y</t>
  </si>
  <si>
    <t>GC2Y</t>
  </si>
  <si>
    <t>PSYC 1101</t>
  </si>
  <si>
    <t>MATH1111</t>
  </si>
  <si>
    <t>A2</t>
  </si>
  <si>
    <t>A1 / C1</t>
  </si>
  <si>
    <t>SOCC9</t>
  </si>
  <si>
    <t>SOCC10</t>
  </si>
  <si>
    <t>SOCC11</t>
  </si>
  <si>
    <t>SOCC12</t>
  </si>
  <si>
    <t>SOCC13</t>
  </si>
  <si>
    <t>NS33</t>
  </si>
  <si>
    <t>NS34</t>
  </si>
  <si>
    <t>NS35</t>
  </si>
  <si>
    <t>C2</t>
  </si>
  <si>
    <t>Samples</t>
  </si>
  <si>
    <t>Brandon</t>
  </si>
  <si>
    <t>ns34</t>
  </si>
  <si>
    <t>ns33</t>
  </si>
  <si>
    <t>B1 / D1</t>
  </si>
  <si>
    <t>B2</t>
  </si>
  <si>
    <t>Status</t>
  </si>
  <si>
    <t>Liu</t>
  </si>
  <si>
    <t>Yi "Cathy"</t>
  </si>
  <si>
    <t>ns35</t>
  </si>
  <si>
    <t>D3</t>
  </si>
  <si>
    <t>Assessment</t>
  </si>
  <si>
    <t>Beasley</t>
  </si>
  <si>
    <t>Assess</t>
  </si>
  <si>
    <t>Simon</t>
  </si>
  <si>
    <t>Katie</t>
  </si>
  <si>
    <t>Simmons</t>
  </si>
  <si>
    <t>Patrick</t>
  </si>
  <si>
    <t>No</t>
  </si>
  <si>
    <t>Bragg</t>
  </si>
  <si>
    <t>Tyler</t>
  </si>
  <si>
    <t>Berman</t>
  </si>
  <si>
    <t>Karen</t>
  </si>
  <si>
    <t>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</si>
</sst>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4"/>
      <color theme="0"/>
      <name val="Times New Roman"/>
      <family val="1"/>
    </font>
    <font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0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7" borderId="1" xfId="4" applyFont="1" applyFill="1" applyBorder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/>
    </xf>
    <xf numFmtId="0" fontId="1" fillId="10" borderId="1" xfId="1" applyFont="1" applyFill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left" wrapText="1"/>
    </xf>
    <xf numFmtId="0" fontId="1" fillId="11" borderId="1" xfId="1" applyFont="1" applyFill="1" applyBorder="1"/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5" borderId="1" xfId="3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/>
    <xf numFmtId="0" fontId="4" fillId="11" borderId="1" xfId="1" applyFont="1" applyFill="1" applyBorder="1"/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/>
    <xf numFmtId="0" fontId="4" fillId="10" borderId="1" xfId="1" applyFont="1" applyFill="1" applyBorder="1"/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/>
    <xf numFmtId="0" fontId="4" fillId="3" borderId="1" xfId="3" applyFont="1" applyFill="1" applyBorder="1"/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0" fontId="10" fillId="0" borderId="0" xfId="0" applyFont="1" applyFill="1" applyAlignment="1"/>
    <xf numFmtId="0" fontId="5" fillId="0" borderId="0" xfId="0" applyFont="1" applyFill="1" applyAlignment="1"/>
    <xf numFmtId="0" fontId="1" fillId="12" borderId="1" xfId="0" applyFont="1" applyFill="1" applyBorder="1" applyAlignment="1">
      <alignment horizontal="left" wrapText="1"/>
    </xf>
    <xf numFmtId="0" fontId="1" fillId="12" borderId="1" xfId="0" applyFont="1" applyFill="1" applyBorder="1"/>
    <xf numFmtId="0" fontId="9" fillId="0" borderId="0" xfId="0" applyFont="1"/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7" fillId="13" borderId="0" xfId="0" applyFont="1" applyFill="1" applyAlignment="1"/>
    <xf numFmtId="0" fontId="1" fillId="13" borderId="0" xfId="0" applyFont="1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274320</xdr:colOff>
      <xdr:row>139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998029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8"/>
  <sheetViews>
    <sheetView tabSelected="1" zoomScale="90" zoomScaleNormal="90" zoomScalePageLayoutView="90" workbookViewId="0">
      <selection activeCell="E136" sqref="E136"/>
    </sheetView>
  </sheetViews>
  <sheetFormatPr defaultColWidth="8.85546875" defaultRowHeight="12.75" x14ac:dyDescent="0.2"/>
  <cols>
    <col min="1" max="1" width="9.5703125" style="1" customWidth="1"/>
    <col min="2" max="2" width="13.42578125" style="1" customWidth="1"/>
    <col min="3" max="3" width="24.42578125" style="1" customWidth="1"/>
    <col min="4" max="4" width="25.42578125" style="1" customWidth="1"/>
    <col min="5" max="5" width="25.85546875" style="1" customWidth="1"/>
    <col min="6" max="6" width="26" style="1" customWidth="1"/>
    <col min="7" max="7" width="24.85546875" style="1" customWidth="1"/>
    <col min="8" max="8" width="27" style="1" customWidth="1"/>
    <col min="9" max="9" width="39" style="1" customWidth="1"/>
    <col min="10" max="11" width="11.42578125" style="1" bestFit="1" customWidth="1"/>
    <col min="12" max="12" width="6.28515625" style="1" bestFit="1" customWidth="1"/>
    <col min="13" max="13" width="9.5703125" style="1" bestFit="1" customWidth="1"/>
    <col min="14" max="15" width="8.85546875" style="1"/>
    <col min="16" max="16" width="6.42578125" style="1" customWidth="1"/>
    <col min="17" max="17" width="6.7109375" style="1" customWidth="1"/>
    <col min="18" max="18" width="7" style="1" bestFit="1" customWidth="1"/>
    <col min="19" max="19" width="7.42578125" style="1" bestFit="1" customWidth="1"/>
    <col min="20" max="16384" width="8.85546875" style="1"/>
  </cols>
  <sheetData>
    <row r="1" spans="2:10" ht="15.75" x14ac:dyDescent="0.25">
      <c r="B1" s="1" t="s">
        <v>206</v>
      </c>
      <c r="H1" s="3">
        <f>SUM(A132:A181)</f>
        <v>50</v>
      </c>
      <c r="I1" s="4" t="s">
        <v>11</v>
      </c>
      <c r="J1" s="3">
        <f>COUNTA(B132:B181)</f>
        <v>50</v>
      </c>
    </row>
    <row r="2" spans="2:10" ht="15.75" x14ac:dyDescent="0.25">
      <c r="B2" s="1" t="s">
        <v>205</v>
      </c>
      <c r="H2" s="3">
        <f>SUM(A182:A264)</f>
        <v>35</v>
      </c>
      <c r="I2" s="4" t="s">
        <v>91</v>
      </c>
      <c r="J2" s="3">
        <f>COUNTA(B182:B222)</f>
        <v>35</v>
      </c>
    </row>
    <row r="3" spans="2:10" x14ac:dyDescent="0.2">
      <c r="B3" s="1" t="s">
        <v>94</v>
      </c>
    </row>
    <row r="4" spans="2:10" x14ac:dyDescent="0.2">
      <c r="B4" s="1" t="s">
        <v>95</v>
      </c>
    </row>
    <row r="5" spans="2:10" x14ac:dyDescent="0.2">
      <c r="B5" s="1" t="s">
        <v>96</v>
      </c>
    </row>
    <row r="6" spans="2:10" x14ac:dyDescent="0.2">
      <c r="B6" s="1" t="s">
        <v>97</v>
      </c>
    </row>
    <row r="7" spans="2:10" s="2" customFormat="1" ht="15.75" x14ac:dyDescent="0.25">
      <c r="C7" s="3" t="str">
        <f>B23</f>
        <v>APC</v>
      </c>
      <c r="D7" s="3" t="str">
        <f>B38</f>
        <v>FAPC</v>
      </c>
      <c r="E7" s="3" t="str">
        <f>B53</f>
        <v>CAPC</v>
      </c>
      <c r="F7" s="3" t="str">
        <f>B68</f>
        <v>SAPC</v>
      </c>
      <c r="G7" s="3" t="str">
        <f>B83</f>
        <v>RPIPC</v>
      </c>
      <c r="H7" s="3" t="s">
        <v>226</v>
      </c>
      <c r="I7" s="3" t="str">
        <f>B116</f>
        <v>ECUS</v>
      </c>
    </row>
    <row r="8" spans="2:10" s="4" customFormat="1" ht="18.75" x14ac:dyDescent="0.3">
      <c r="B8" s="3">
        <v>1</v>
      </c>
      <c r="C8" s="68" t="str">
        <f t="shared" ref="C8:C18" si="0">CONCATENATE(C24,", ",D24)</f>
        <v>Gleason, Mike</v>
      </c>
      <c r="D8" s="60" t="str">
        <f t="shared" ref="D8:D18" si="1">CONCATENATE(C39,", ",D39)</f>
        <v>Roquemore, Barbara</v>
      </c>
      <c r="E8" s="60" t="str">
        <f t="shared" ref="E8:E18" si="2">CONCATENATE(C54,", ",D54)</f>
        <v>Auerbach, Elissa</v>
      </c>
      <c r="F8" s="60" t="str">
        <f t="shared" ref="F8:F18" si="3">CONCATENATE(C69,", ",D69)</f>
        <v>DeClouette, Nicole</v>
      </c>
      <c r="G8" s="60" t="str">
        <f t="shared" ref="G8:G18" si="4">CONCATENATE(C84,", ",D84)</f>
        <v>Clark, Jan</v>
      </c>
      <c r="H8" s="60" t="str">
        <f t="shared" ref="H8:H18" si="5">CONCATENATE(C99,", ",D99)</f>
        <v>Sumpter, Amy</v>
      </c>
      <c r="I8" s="60" t="str">
        <f>CONCATENATE(,C117,", ",D117," (Pres)")</f>
        <v>Dorman, Steve (Pres)</v>
      </c>
    </row>
    <row r="9" spans="2:10" s="4" customFormat="1" ht="18.75" x14ac:dyDescent="0.3">
      <c r="B9" s="3">
        <f>B8+1</f>
        <v>2</v>
      </c>
      <c r="C9" s="60" t="str">
        <f t="shared" si="0"/>
        <v>McIntyre, David</v>
      </c>
      <c r="D9" s="60" t="str">
        <f t="shared" si="1"/>
        <v>Simon, Katie</v>
      </c>
      <c r="E9" s="60" t="str">
        <f t="shared" si="2"/>
        <v>Abney, Angel</v>
      </c>
      <c r="F9" s="60" t="str">
        <f t="shared" si="3"/>
        <v>Fowler, Heidi</v>
      </c>
      <c r="G9" s="60" t="str">
        <f t="shared" si="4"/>
        <v>Fontenot, Renee</v>
      </c>
      <c r="H9" s="60" t="str">
        <f t="shared" si="5"/>
        <v>Metzker, Julia</v>
      </c>
      <c r="I9" s="60" t="str">
        <f>CONCATENATE(C118,", ",D118, " (CAO)")</f>
        <v>Brown, Kelli (CAO)</v>
      </c>
    </row>
    <row r="10" spans="2:10" s="4" customFormat="1" ht="18.75" x14ac:dyDescent="0.3">
      <c r="B10" s="3">
        <f t="shared" ref="B10:B21" si="6">B9+1</f>
        <v>3</v>
      </c>
      <c r="C10" s="60" t="str">
        <f t="shared" si="0"/>
        <v>Woodard, Howard</v>
      </c>
      <c r="D10" s="60" t="str">
        <f t="shared" si="1"/>
        <v>Bourne, Louis</v>
      </c>
      <c r="E10" s="60" t="str">
        <f t="shared" si="2"/>
        <v>Miller, Bill</v>
      </c>
      <c r="F10" s="60" t="str">
        <f t="shared" si="3"/>
        <v>Pinney, Amy</v>
      </c>
      <c r="G10" s="60" t="str">
        <f t="shared" si="4"/>
        <v>McMillan, Ben</v>
      </c>
      <c r="H10" s="60" t="str">
        <f t="shared" si="5"/>
        <v>Carter, Ruth</v>
      </c>
      <c r="I10" s="60" t="str">
        <f>CONCATENATE(C119,", ",D119, " (USPO)")</f>
        <v>Steele, Susan (USPO)</v>
      </c>
    </row>
    <row r="11" spans="2:10" s="4" customFormat="1" ht="18.75" x14ac:dyDescent="0.3">
      <c r="B11" s="3">
        <f t="shared" si="6"/>
        <v>4</v>
      </c>
      <c r="C11" s="60" t="str">
        <f t="shared" si="0"/>
        <v>Sanders, Claire</v>
      </c>
      <c r="D11" s="60" t="str">
        <f t="shared" si="1"/>
        <v>Rose, Mike</v>
      </c>
      <c r="E11" s="60" t="str">
        <f t="shared" si="2"/>
        <v>Doss, Josie</v>
      </c>
      <c r="F11" s="60" t="str">
        <f t="shared" si="3"/>
        <v xml:space="preserve">McGinley, Macon </v>
      </c>
      <c r="G11" s="60" t="str">
        <f t="shared" si="4"/>
        <v>Horgan, Maureen</v>
      </c>
      <c r="H11" s="60" t="str">
        <f t="shared" si="5"/>
        <v xml:space="preserve">Magoulick, Mary </v>
      </c>
      <c r="I11" s="60" t="str">
        <f>CONCATENATE(C120,", ",D120, " (USPOE)")</f>
        <v>Swinton, John (USPOE)</v>
      </c>
    </row>
    <row r="12" spans="2:10" s="4" customFormat="1" ht="18.75" x14ac:dyDescent="0.3">
      <c r="B12" s="3">
        <f t="shared" si="6"/>
        <v>5</v>
      </c>
      <c r="C12" s="60" t="str">
        <f t="shared" si="0"/>
        <v>Domingue, Donovan</v>
      </c>
      <c r="D12" s="60" t="str">
        <f t="shared" si="1"/>
        <v>Toney, Tom</v>
      </c>
      <c r="E12" s="60" t="str">
        <f t="shared" si="2"/>
        <v>Wills, Stephen</v>
      </c>
      <c r="F12" s="60" t="str">
        <f t="shared" si="3"/>
        <v>Bennett, Donna</v>
      </c>
      <c r="G12" s="60" t="str">
        <f t="shared" si="4"/>
        <v>Greene, Debbie</v>
      </c>
      <c r="H12" s="60" t="str">
        <f t="shared" si="5"/>
        <v xml:space="preserve">Gorham, Roberta </v>
      </c>
      <c r="I12" s="60" t="str">
        <f>CONCATENATE(C121,", ",D121," (USSec)")</f>
        <v>Turner, Craig (USSec)</v>
      </c>
    </row>
    <row r="13" spans="2:10" s="4" customFormat="1" ht="18.75" x14ac:dyDescent="0.3">
      <c r="B13" s="3">
        <f t="shared" si="6"/>
        <v>6</v>
      </c>
      <c r="C13" s="60" t="str">
        <f t="shared" si="0"/>
        <v>Deneroff, Victoria</v>
      </c>
      <c r="D13" s="60" t="str">
        <f t="shared" si="1"/>
        <v>Jarriel, Mandy</v>
      </c>
      <c r="E13" s="60" t="str">
        <f t="shared" si="2"/>
        <v>Walker, Shaundra</v>
      </c>
      <c r="F13" s="60" t="str">
        <f t="shared" si="3"/>
        <v>Parker, Janna</v>
      </c>
      <c r="G13" s="60" t="str">
        <f t="shared" si="4"/>
        <v>Sumowski, Rob</v>
      </c>
      <c r="H13" s="60" t="str">
        <f t="shared" si="5"/>
        <v>Wood, Dana</v>
      </c>
      <c r="I13" s="60" t="str">
        <f>CONCATENATE(C122,", ",D122)</f>
        <v>Davis, Ben</v>
      </c>
    </row>
    <row r="14" spans="2:10" s="4" customFormat="1" ht="18.75" x14ac:dyDescent="0.3">
      <c r="B14" s="3">
        <f t="shared" si="6"/>
        <v>7</v>
      </c>
      <c r="C14" s="60" t="str">
        <f t="shared" si="0"/>
        <v>Robinson, Vicky</v>
      </c>
      <c r="D14" s="60" t="str">
        <f t="shared" si="1"/>
        <v>Goings, Doug</v>
      </c>
      <c r="E14" s="60" t="str">
        <f t="shared" si="2"/>
        <v>Winchester, James</v>
      </c>
      <c r="F14" s="68" t="str">
        <f t="shared" si="3"/>
        <v>Bragg, Tyler</v>
      </c>
      <c r="G14" s="60" t="str">
        <f t="shared" si="4"/>
        <v>Ruark, Lindy</v>
      </c>
      <c r="H14" s="60" t="str">
        <f t="shared" si="5"/>
        <v>Winn, Sheryl</v>
      </c>
      <c r="I14" s="60" t="str">
        <f t="shared" ref="I14:I15" si="7">CONCATENATE(C123,", ",D123)</f>
        <v xml:space="preserve">, </v>
      </c>
    </row>
    <row r="15" spans="2:10" s="4" customFormat="1" ht="18.75" x14ac:dyDescent="0.3">
      <c r="B15" s="3">
        <f t="shared" si="6"/>
        <v>8</v>
      </c>
      <c r="C15" s="60" t="str">
        <f t="shared" si="0"/>
        <v>Cazacu, Rodica</v>
      </c>
      <c r="D15" s="60" t="str">
        <f t="shared" si="1"/>
        <v>Davis Bray, Nancy</v>
      </c>
      <c r="E15" s="60" t="str">
        <f t="shared" si="2"/>
        <v>Christy, Carol</v>
      </c>
      <c r="F15" s="60" t="str">
        <f t="shared" si="3"/>
        <v>Jackson, Juawn</v>
      </c>
      <c r="G15" s="60" t="str">
        <f t="shared" si="4"/>
        <v>Thomas, Evelyn</v>
      </c>
      <c r="H15" s="60" t="str">
        <f t="shared" si="5"/>
        <v>Samples, Brandon</v>
      </c>
      <c r="I15" s="60" t="str">
        <f t="shared" si="7"/>
        <v xml:space="preserve">, </v>
      </c>
    </row>
    <row r="16" spans="2:10" s="4" customFormat="1" ht="18.75" x14ac:dyDescent="0.3">
      <c r="B16" s="3">
        <f t="shared" si="6"/>
        <v>9</v>
      </c>
      <c r="C16" s="60" t="str">
        <f t="shared" si="0"/>
        <v>Sirmans, John</v>
      </c>
      <c r="D16" s="60" t="str">
        <f t="shared" si="1"/>
        <v>Taylor, Ashley</v>
      </c>
      <c r="E16" s="60" t="str">
        <f t="shared" si="2"/>
        <v>Fahrer, Chuck</v>
      </c>
      <c r="F16" s="60" t="str">
        <f t="shared" si="3"/>
        <v>Eilers, Ruth</v>
      </c>
      <c r="G16" s="60" t="str">
        <f t="shared" si="4"/>
        <v>Johnson, Brittiny</v>
      </c>
      <c r="H16" s="60" t="str">
        <f t="shared" si="5"/>
        <v>Mocnik, Joe</v>
      </c>
      <c r="I16" s="61" t="str">
        <f>CONCATENATE(C125,", ",D125)</f>
        <v xml:space="preserve">, </v>
      </c>
    </row>
    <row r="17" spans="1:13" s="4" customFormat="1" ht="18.75" x14ac:dyDescent="0.3">
      <c r="B17" s="3">
        <f t="shared" si="6"/>
        <v>10</v>
      </c>
      <c r="C17" s="60" t="str">
        <f t="shared" si="0"/>
        <v>Broyles, Beth</v>
      </c>
      <c r="D17" s="60" t="str">
        <f t="shared" si="1"/>
        <v>Sapp, Carol</v>
      </c>
      <c r="E17" s="60" t="str">
        <f t="shared" si="2"/>
        <v>Cossey, Kimberly</v>
      </c>
      <c r="F17" s="60" t="str">
        <f t="shared" si="3"/>
        <v>Nix, Holly</v>
      </c>
      <c r="G17" s="60" t="str">
        <f t="shared" si="4"/>
        <v>Gastley, David</v>
      </c>
      <c r="H17" s="60" t="str">
        <f t="shared" si="5"/>
        <v>Beasley, Nancy</v>
      </c>
      <c r="I17" s="60" t="str">
        <f>CONCATENATE(C126,", ",D126," (Chair Emer)")</f>
        <v>Muschell, Lyndall (Chair Emer)</v>
      </c>
    </row>
    <row r="18" spans="1:13" s="4" customFormat="1" ht="18.75" x14ac:dyDescent="0.3">
      <c r="B18" s="3">
        <f t="shared" si="6"/>
        <v>11</v>
      </c>
      <c r="C18" s="60" t="str">
        <f t="shared" si="0"/>
        <v>MacKinnon, Aran</v>
      </c>
      <c r="D18" s="60" t="str">
        <f t="shared" si="1"/>
        <v>Mills, Chavonda</v>
      </c>
      <c r="E18" s="60" t="str">
        <f t="shared" si="2"/>
        <v>Ling, Juan</v>
      </c>
      <c r="F18" s="60" t="str">
        <f t="shared" si="3"/>
        <v>Stevens, Cathy</v>
      </c>
      <c r="G18" s="60" t="str">
        <f t="shared" si="4"/>
        <v>Napier, Cassie</v>
      </c>
      <c r="H18" s="60" t="str">
        <f t="shared" si="5"/>
        <v>Simmons, Patrick</v>
      </c>
      <c r="I18" s="60"/>
    </row>
    <row r="19" spans="1:13" s="4" customFormat="1" ht="18.75" x14ac:dyDescent="0.3">
      <c r="A19" s="4" t="s">
        <v>503</v>
      </c>
      <c r="B19" s="3">
        <f>B18+1</f>
        <v>12</v>
      </c>
      <c r="C19" s="60" t="str">
        <f t="shared" ref="C19:C20" si="8">CONCATENATE(C35,", ",D35)</f>
        <v>McClure, Stephanie</v>
      </c>
      <c r="D19" s="60" t="str">
        <f t="shared" ref="D19:D20" si="9">CONCATENATE(C50,", ",D50)</f>
        <v>Brown, Ryan</v>
      </c>
      <c r="E19" s="60" t="str">
        <f t="shared" ref="E19:E20" si="10">CONCATENATE(C65,", ",D65)</f>
        <v>Meade Smith, Cara</v>
      </c>
      <c r="F19" s="60" t="str">
        <f t="shared" ref="F19:F20" si="11">CONCATENATE(C80,", ",D80)</f>
        <v>Lewter, Andy</v>
      </c>
      <c r="G19" s="60" t="str">
        <f t="shared" ref="G19:G20" si="12">CONCATENATE(C95,", ",D95)</f>
        <v>Ward, Carol</v>
      </c>
      <c r="H19" s="60" t="str">
        <f>CONCATENATE(C113,", ",D113)</f>
        <v>Anderson, Kay</v>
      </c>
      <c r="I19" s="62"/>
    </row>
    <row r="20" spans="1:13" s="4" customFormat="1" ht="18.75" x14ac:dyDescent="0.3">
      <c r="A20" s="4" t="s">
        <v>167</v>
      </c>
      <c r="B20" s="3">
        <f t="shared" si="6"/>
        <v>13</v>
      </c>
      <c r="C20" s="60" t="str">
        <f t="shared" si="8"/>
        <v>Spirou, Costas</v>
      </c>
      <c r="D20" s="68" t="str">
        <f t="shared" si="9"/>
        <v>Berman, Karen</v>
      </c>
      <c r="E20" s="60" t="str">
        <f t="shared" si="10"/>
        <v>Anderson, Kay</v>
      </c>
      <c r="F20" s="60" t="str">
        <f t="shared" si="11"/>
        <v>Ferree, Victoria</v>
      </c>
      <c r="G20" s="60" t="str">
        <f t="shared" si="12"/>
        <v>Allen, Susan</v>
      </c>
      <c r="H20" s="60" t="str">
        <f>CONCATENATE(C114,", ",D114)</f>
        <v>Meade Smith, Cara</v>
      </c>
      <c r="I20" s="62"/>
    </row>
    <row r="21" spans="1:13" s="4" customFormat="1" ht="18.75" x14ac:dyDescent="0.3">
      <c r="A21" s="4" t="s">
        <v>538</v>
      </c>
      <c r="B21" s="3">
        <f t="shared" si="6"/>
        <v>14</v>
      </c>
      <c r="C21" s="60"/>
      <c r="D21" s="60"/>
      <c r="E21" s="60"/>
      <c r="F21" s="60"/>
      <c r="G21" s="60"/>
      <c r="H21" s="60"/>
      <c r="I21" s="62"/>
    </row>
    <row r="22" spans="1:13" x14ac:dyDescent="0.2">
      <c r="J22" s="5" t="s">
        <v>7</v>
      </c>
      <c r="K22" s="5"/>
    </row>
    <row r="23" spans="1:13" s="6" customFormat="1" x14ac:dyDescent="0.2">
      <c r="B23" s="6" t="s">
        <v>101</v>
      </c>
      <c r="C23" s="6" t="s">
        <v>1</v>
      </c>
      <c r="D23" s="6" t="s">
        <v>2</v>
      </c>
      <c r="E23" s="6" t="s">
        <v>3</v>
      </c>
      <c r="F23" s="6" t="s">
        <v>176</v>
      </c>
      <c r="G23" s="6" t="s">
        <v>23</v>
      </c>
      <c r="I23" s="6" t="s">
        <v>161</v>
      </c>
      <c r="J23" s="7" t="s">
        <v>9</v>
      </c>
      <c r="K23" s="7" t="s">
        <v>8</v>
      </c>
      <c r="L23" s="7" t="s">
        <v>10</v>
      </c>
      <c r="M23" s="7" t="s">
        <v>15</v>
      </c>
    </row>
    <row r="24" spans="1:13" x14ac:dyDescent="0.2">
      <c r="A24" s="1" t="s">
        <v>434</v>
      </c>
      <c r="B24" s="69" t="s">
        <v>102</v>
      </c>
      <c r="C24" s="69" t="str">
        <f t="shared" ref="C24:C36" si="13">IF($A24="","",VLOOKUP($A24,$B$132:$G$267,2,FALSE))</f>
        <v>Gleason</v>
      </c>
      <c r="D24" s="69" t="str">
        <f t="shared" ref="D24:D36" si="14">IF($A24="","",VLOOKUP($A24,$B$132:$G$267,3,FALSE))</f>
        <v>Mike</v>
      </c>
      <c r="E24" s="69" t="str">
        <f t="shared" ref="E24:E36" si="15">IF($A24="","",VLOOKUP($A24,$B$132:$G$267,4,FALSE))</f>
        <v>EFS</v>
      </c>
      <c r="F24" s="69" t="str">
        <f t="shared" ref="F24:F36" si="16">IF($A24="","",IF(VLOOKUP($A24,$B$132:$G$267,5,FALSE)=$B$23,"Yes","No"))</f>
        <v>Yes</v>
      </c>
      <c r="G24" s="69" t="str">
        <f t="shared" ref="G24:G36" si="17">IF($A24="","",VLOOKUP($A24,$B$132:$G$267,6,FALSE))</f>
        <v>CoAS</v>
      </c>
      <c r="H24" s="69"/>
      <c r="I24" s="69" t="str">
        <f t="shared" ref="I24:I36" si="18">IF($A24="","",VLOOKUP($A24,$B$132:$I$267,8,FALSE))</f>
        <v>Spring 2015</v>
      </c>
      <c r="J24" s="1" t="s">
        <v>159</v>
      </c>
      <c r="K24" s="1" t="s">
        <v>177</v>
      </c>
      <c r="L24" s="6">
        <f>COUNTIF(E24:E36,K24)</f>
        <v>7</v>
      </c>
      <c r="M24" s="6" t="str">
        <f>IF(L24&gt;6,"Yes","No")</f>
        <v>Yes</v>
      </c>
    </row>
    <row r="25" spans="1:13" x14ac:dyDescent="0.2">
      <c r="A25" s="1" t="s">
        <v>435</v>
      </c>
      <c r="B25" s="1" t="s">
        <v>103</v>
      </c>
      <c r="C25" s="1" t="str">
        <f t="shared" si="13"/>
        <v>McIntyre</v>
      </c>
      <c r="D25" s="1" t="str">
        <f t="shared" si="14"/>
        <v>David</v>
      </c>
      <c r="E25" s="1" t="str">
        <f t="shared" si="15"/>
        <v>EFS</v>
      </c>
      <c r="F25" s="1" t="str">
        <f t="shared" si="16"/>
        <v>No</v>
      </c>
      <c r="G25" s="1" t="str">
        <f t="shared" si="17"/>
        <v>CoB</v>
      </c>
      <c r="I25" s="1" t="str">
        <f t="shared" si="18"/>
        <v>Spring 2017</v>
      </c>
      <c r="J25" s="8" t="s">
        <v>12</v>
      </c>
      <c r="K25" s="8" t="s">
        <v>207</v>
      </c>
      <c r="L25" s="6">
        <f>COUNTIF(G$24:G$36,K25)</f>
        <v>2</v>
      </c>
      <c r="M25" s="6" t="str">
        <f>IF(L25&gt;0,"Yes","No")</f>
        <v>Yes</v>
      </c>
    </row>
    <row r="26" spans="1:13" x14ac:dyDescent="0.2">
      <c r="A26" s="1" t="s">
        <v>436</v>
      </c>
      <c r="B26" s="1" t="s">
        <v>104</v>
      </c>
      <c r="C26" s="1" t="str">
        <f t="shared" si="13"/>
        <v>Woodard</v>
      </c>
      <c r="D26" s="1" t="str">
        <f t="shared" si="14"/>
        <v>Howard</v>
      </c>
      <c r="E26" s="1" t="str">
        <f t="shared" si="15"/>
        <v>EFS</v>
      </c>
      <c r="F26" s="1" t="str">
        <f t="shared" si="16"/>
        <v>Yes</v>
      </c>
      <c r="G26" s="1" t="str">
        <f t="shared" si="17"/>
        <v>CoB</v>
      </c>
      <c r="I26" s="1" t="str">
        <f t="shared" si="18"/>
        <v>Spring 2016</v>
      </c>
      <c r="J26" s="8" t="s">
        <v>12</v>
      </c>
      <c r="K26" s="8" t="s">
        <v>208</v>
      </c>
      <c r="L26" s="6">
        <f>COUNTIF(G$24:G$36,K26)</f>
        <v>1</v>
      </c>
      <c r="M26" s="6" t="str">
        <f>IF(L26&gt;0,"Yes","No")</f>
        <v>Yes</v>
      </c>
    </row>
    <row r="27" spans="1:13" x14ac:dyDescent="0.2">
      <c r="A27" s="1" t="s">
        <v>437</v>
      </c>
      <c r="B27" s="1" t="s">
        <v>105</v>
      </c>
      <c r="C27" s="1" t="str">
        <f t="shared" si="13"/>
        <v>Sanders</v>
      </c>
      <c r="D27" s="1" t="str">
        <f t="shared" si="14"/>
        <v>Claire</v>
      </c>
      <c r="E27" s="1" t="str">
        <f t="shared" si="15"/>
        <v>EFS</v>
      </c>
      <c r="F27" s="1" t="str">
        <f t="shared" si="16"/>
        <v>No</v>
      </c>
      <c r="G27" s="1" t="str">
        <f t="shared" si="17"/>
        <v>CoAS</v>
      </c>
      <c r="I27" s="1" t="str">
        <f t="shared" si="18"/>
        <v>Spring 2017</v>
      </c>
      <c r="J27" s="8" t="s">
        <v>12</v>
      </c>
      <c r="K27" s="8" t="s">
        <v>209</v>
      </c>
      <c r="L27" s="6">
        <f>COUNTIF(G$24:G$36,K27)</f>
        <v>1</v>
      </c>
      <c r="M27" s="6" t="str">
        <f>IF(L27&gt;0,"Yes","No")</f>
        <v>Yes</v>
      </c>
    </row>
    <row r="28" spans="1:13" x14ac:dyDescent="0.2">
      <c r="A28" s="1" t="s">
        <v>438</v>
      </c>
      <c r="B28" s="1" t="s">
        <v>106</v>
      </c>
      <c r="C28" s="1" t="str">
        <f t="shared" si="13"/>
        <v>Domingue</v>
      </c>
      <c r="D28" s="1" t="str">
        <f t="shared" si="14"/>
        <v>Donovan</v>
      </c>
      <c r="E28" s="1" t="str">
        <f t="shared" si="15"/>
        <v>EFS</v>
      </c>
      <c r="F28" s="1" t="str">
        <f t="shared" si="16"/>
        <v>Yes</v>
      </c>
      <c r="G28" s="1" t="str">
        <f t="shared" si="17"/>
        <v>CoAS</v>
      </c>
      <c r="I28" s="1" t="str">
        <f t="shared" si="18"/>
        <v>Spring 2016</v>
      </c>
      <c r="J28" s="8" t="s">
        <v>12</v>
      </c>
      <c r="K28" s="8" t="s">
        <v>210</v>
      </c>
      <c r="L28" s="6">
        <f>COUNTIF(G$24:G$36,K28)</f>
        <v>6</v>
      </c>
      <c r="M28" s="6" t="str">
        <f>IF(L28&gt;0,"Yes","No")</f>
        <v>Yes</v>
      </c>
    </row>
    <row r="29" spans="1:13" x14ac:dyDescent="0.2">
      <c r="A29" s="1" t="s">
        <v>464</v>
      </c>
      <c r="B29" s="1" t="s">
        <v>106</v>
      </c>
      <c r="C29" s="1" t="str">
        <f t="shared" si="13"/>
        <v>Deneroff</v>
      </c>
      <c r="D29" s="1" t="str">
        <f t="shared" si="14"/>
        <v>Victoria</v>
      </c>
      <c r="E29" s="1" t="str">
        <f t="shared" si="15"/>
        <v>EFS</v>
      </c>
      <c r="F29" s="1" t="str">
        <f t="shared" si="16"/>
        <v>Yes</v>
      </c>
      <c r="G29" s="1" t="str">
        <f t="shared" si="17"/>
        <v>CoE</v>
      </c>
      <c r="I29" s="1" t="str">
        <f t="shared" si="18"/>
        <v>Spring 2016</v>
      </c>
      <c r="J29" s="8" t="s">
        <v>12</v>
      </c>
      <c r="K29" s="8" t="s">
        <v>17</v>
      </c>
      <c r="L29" s="6">
        <f>COUNTIF(G$24:G$36,K29)</f>
        <v>1</v>
      </c>
      <c r="M29" s="6" t="str">
        <f>IF(L29&gt;0,"Yes","No")</f>
        <v>Yes</v>
      </c>
    </row>
    <row r="30" spans="1:13" x14ac:dyDescent="0.2">
      <c r="A30" s="1" t="s">
        <v>465</v>
      </c>
      <c r="B30" s="1" t="s">
        <v>107</v>
      </c>
      <c r="C30" s="1" t="str">
        <f t="shared" si="13"/>
        <v>Robinson</v>
      </c>
      <c r="D30" s="1" t="str">
        <f t="shared" si="14"/>
        <v>Vicky</v>
      </c>
      <c r="E30" s="1" t="str">
        <f t="shared" si="15"/>
        <v>EFS</v>
      </c>
      <c r="F30" s="1" t="str">
        <f t="shared" si="16"/>
        <v>No</v>
      </c>
      <c r="G30" s="1" t="str">
        <f t="shared" si="17"/>
        <v>CoHS</v>
      </c>
      <c r="I30" s="1" t="str">
        <f t="shared" si="18"/>
        <v>Spring 2016</v>
      </c>
      <c r="J30" s="8" t="s">
        <v>178</v>
      </c>
      <c r="K30" s="8" t="s">
        <v>179</v>
      </c>
      <c r="L30" s="6">
        <f>SUM(L25:L29)</f>
        <v>11</v>
      </c>
      <c r="M30" s="6" t="str">
        <f>IF(L30=11,"Yes","No")</f>
        <v>Yes</v>
      </c>
    </row>
    <row r="31" spans="1:13" x14ac:dyDescent="0.2">
      <c r="A31" s="1" t="s">
        <v>472</v>
      </c>
      <c r="B31" s="1" t="s">
        <v>108</v>
      </c>
      <c r="C31" s="1" t="str">
        <f t="shared" si="13"/>
        <v>Cazacu</v>
      </c>
      <c r="D31" s="1" t="str">
        <f t="shared" si="14"/>
        <v>Rodica</v>
      </c>
      <c r="E31" s="1" t="str">
        <f t="shared" si="15"/>
        <v>Volunteer</v>
      </c>
      <c r="F31" s="1" t="str">
        <f t="shared" si="16"/>
        <v>Yes</v>
      </c>
      <c r="G31" s="1" t="str">
        <f t="shared" si="17"/>
        <v>CoAS</v>
      </c>
      <c r="I31" s="1" t="str">
        <f t="shared" si="18"/>
        <v>Spring 2015</v>
      </c>
      <c r="J31" s="8"/>
      <c r="K31" s="8"/>
      <c r="L31" s="6"/>
      <c r="M31" s="6"/>
    </row>
    <row r="32" spans="1:13" x14ac:dyDescent="0.2">
      <c r="A32" s="1" t="s">
        <v>471</v>
      </c>
      <c r="B32" s="1" t="s">
        <v>109</v>
      </c>
      <c r="C32" s="1" t="str">
        <f t="shared" si="13"/>
        <v>Sirmans</v>
      </c>
      <c r="D32" s="1" t="str">
        <f t="shared" si="14"/>
        <v>John</v>
      </c>
      <c r="E32" s="1" t="str">
        <f t="shared" si="15"/>
        <v>Volunteer</v>
      </c>
      <c r="F32" s="1" t="str">
        <f t="shared" si="16"/>
        <v>Yes</v>
      </c>
      <c r="G32" s="1" t="str">
        <f t="shared" si="17"/>
        <v>CoAS</v>
      </c>
      <c r="I32" s="1" t="str">
        <f t="shared" si="18"/>
        <v>Spring 2015</v>
      </c>
      <c r="J32" s="8" t="s">
        <v>166</v>
      </c>
      <c r="K32" s="8" t="s">
        <v>14</v>
      </c>
      <c r="L32" s="9">
        <f>COUNTIF(F24:F36,"Yes")</f>
        <v>7</v>
      </c>
    </row>
    <row r="33" spans="1:13" ht="13.5" x14ac:dyDescent="0.25">
      <c r="A33" s="1" t="s">
        <v>469</v>
      </c>
      <c r="B33" s="1" t="s">
        <v>110</v>
      </c>
      <c r="C33" s="1" t="str">
        <f t="shared" si="13"/>
        <v>Broyles</v>
      </c>
      <c r="D33" s="1" t="str">
        <f t="shared" si="14"/>
        <v>Beth</v>
      </c>
      <c r="E33" s="1" t="str">
        <f t="shared" si="15"/>
        <v>Volunteer</v>
      </c>
      <c r="F33" s="1" t="str">
        <f t="shared" si="16"/>
        <v>No</v>
      </c>
      <c r="G33" s="1" t="str">
        <f t="shared" si="17"/>
        <v>Library</v>
      </c>
      <c r="I33" s="1" t="str">
        <f t="shared" si="18"/>
        <v>Spring 2015</v>
      </c>
      <c r="J33" s="10"/>
      <c r="K33" s="10"/>
      <c r="L33" s="11"/>
    </row>
    <row r="34" spans="1:13" ht="13.5" x14ac:dyDescent="0.25">
      <c r="A34" s="1" t="s">
        <v>475</v>
      </c>
      <c r="B34" s="1" t="s">
        <v>111</v>
      </c>
      <c r="C34" s="1" t="str">
        <f t="shared" si="13"/>
        <v>MacKinnon</v>
      </c>
      <c r="D34" s="1" t="str">
        <f t="shared" si="14"/>
        <v>Aran</v>
      </c>
      <c r="E34" s="1" t="str">
        <f t="shared" si="15"/>
        <v>Volunteer</v>
      </c>
      <c r="F34" s="1" t="str">
        <f t="shared" si="16"/>
        <v>No</v>
      </c>
      <c r="G34" s="1" t="str">
        <f t="shared" si="17"/>
        <v>CoAS</v>
      </c>
      <c r="I34" s="1" t="str">
        <f t="shared" si="18"/>
        <v>Spring 2015</v>
      </c>
      <c r="J34" s="10" t="s">
        <v>217</v>
      </c>
      <c r="K34" s="10" t="s">
        <v>504</v>
      </c>
      <c r="L34" s="11">
        <f>COUNTIF(I$24:I$36,$J34)</f>
        <v>7</v>
      </c>
    </row>
    <row r="35" spans="1:13" ht="13.5" x14ac:dyDescent="0.25">
      <c r="A35" s="1" t="s">
        <v>494</v>
      </c>
      <c r="B35" s="1" t="s">
        <v>184</v>
      </c>
      <c r="C35" s="1" t="str">
        <f t="shared" si="13"/>
        <v>McClure</v>
      </c>
      <c r="D35" s="1" t="str">
        <f t="shared" si="14"/>
        <v>Stephanie</v>
      </c>
      <c r="E35" s="1" t="str">
        <f t="shared" si="15"/>
        <v>Non-Senator</v>
      </c>
      <c r="F35" s="1" t="str">
        <f t="shared" si="16"/>
        <v>No</v>
      </c>
      <c r="G35" s="1" t="str">
        <f t="shared" si="17"/>
        <v>CAO Designee - APC</v>
      </c>
      <c r="I35" s="1" t="str">
        <f t="shared" si="18"/>
        <v>Spring 2015</v>
      </c>
      <c r="J35" s="10" t="s">
        <v>251</v>
      </c>
      <c r="K35" s="10" t="s">
        <v>504</v>
      </c>
      <c r="L35" s="11">
        <f>COUNTIF(I$24:I$36,$J35)</f>
        <v>4</v>
      </c>
    </row>
    <row r="36" spans="1:13" ht="13.5" x14ac:dyDescent="0.25">
      <c r="A36" s="1" t="s">
        <v>410</v>
      </c>
      <c r="B36" s="1" t="s">
        <v>112</v>
      </c>
      <c r="C36" s="1" t="str">
        <f t="shared" si="13"/>
        <v>Spirou</v>
      </c>
      <c r="D36" s="1" t="str">
        <f t="shared" si="14"/>
        <v>Costas</v>
      </c>
      <c r="E36" s="1" t="str">
        <f t="shared" si="15"/>
        <v>Senator</v>
      </c>
      <c r="F36" s="1" t="str">
        <f t="shared" si="16"/>
        <v>Yes</v>
      </c>
      <c r="G36" s="1" t="str">
        <f t="shared" si="17"/>
        <v>PresAppt - APC</v>
      </c>
      <c r="I36" s="1" t="str">
        <f t="shared" si="18"/>
        <v>Spring 2015</v>
      </c>
      <c r="J36" s="10" t="s">
        <v>337</v>
      </c>
      <c r="K36" s="10" t="s">
        <v>504</v>
      </c>
      <c r="L36" s="11">
        <f>COUNTIF(I$24:I$36,$J36)</f>
        <v>2</v>
      </c>
    </row>
    <row r="37" spans="1:13" x14ac:dyDescent="0.2">
      <c r="J37" s="5" t="s">
        <v>7</v>
      </c>
      <c r="K37" s="5"/>
      <c r="L37" s="5"/>
    </row>
    <row r="38" spans="1:13" x14ac:dyDescent="0.2">
      <c r="B38" s="6" t="s">
        <v>113</v>
      </c>
      <c r="C38" s="6" t="s">
        <v>1</v>
      </c>
      <c r="D38" s="6" t="s">
        <v>2</v>
      </c>
      <c r="E38" s="6" t="s">
        <v>3</v>
      </c>
      <c r="F38" s="6" t="s">
        <v>175</v>
      </c>
      <c r="G38" s="6" t="s">
        <v>23</v>
      </c>
      <c r="I38" s="6" t="s">
        <v>161</v>
      </c>
      <c r="J38" s="7" t="s">
        <v>9</v>
      </c>
      <c r="K38" s="7" t="s">
        <v>8</v>
      </c>
      <c r="L38" s="7" t="s">
        <v>10</v>
      </c>
      <c r="M38" s="7" t="s">
        <v>15</v>
      </c>
    </row>
    <row r="39" spans="1:13" x14ac:dyDescent="0.2">
      <c r="A39" s="1" t="s">
        <v>439</v>
      </c>
      <c r="B39" s="1" t="s">
        <v>114</v>
      </c>
      <c r="C39" s="1" t="str">
        <f t="shared" ref="C39:C51" si="19">IF($A39="","",VLOOKUP($A39,$B$132:$G$267,2,FALSE))</f>
        <v>Roquemore</v>
      </c>
      <c r="D39" s="1" t="str">
        <f t="shared" ref="D39:D51" si="20">IF($A39="","",VLOOKUP($A39,$B$132:$G$267,3,FALSE))</f>
        <v>Barbara</v>
      </c>
      <c r="E39" s="1" t="str">
        <f t="shared" ref="E39:E51" si="21">IF($A39="","",VLOOKUP($A39,$B$132:$G$267,4,FALSE))</f>
        <v>EFS</v>
      </c>
      <c r="F39" s="1" t="str">
        <f t="shared" ref="F39:F51" si="22">IF($A39="","",IF(VLOOKUP($A39,$B$132:$G$267,5,FALSE)=$B$38,"Yes","No"))</f>
        <v>No</v>
      </c>
      <c r="G39" s="1" t="str">
        <f t="shared" ref="G39:G51" si="23">IF($A39="","",VLOOKUP($A39,$B$132:$G$267,6,FALSE))</f>
        <v>CoE</v>
      </c>
      <c r="I39" s="1" t="str">
        <f t="shared" ref="I39:I51" si="24">IF($A39="","",VLOOKUP($A39,$B$132:$I$267,8,FALSE))</f>
        <v>Spring 2017</v>
      </c>
      <c r="J39" s="1" t="s">
        <v>159</v>
      </c>
      <c r="K39" s="1" t="s">
        <v>177</v>
      </c>
      <c r="L39" s="6">
        <f>COUNTIF(E39:E51,K39)</f>
        <v>7</v>
      </c>
      <c r="M39" s="6" t="str">
        <f>IF(L39&gt;6,"Yes","No")</f>
        <v>Yes</v>
      </c>
    </row>
    <row r="40" spans="1:13" x14ac:dyDescent="0.2">
      <c r="A40" s="1" t="s">
        <v>440</v>
      </c>
      <c r="B40" s="1" t="s">
        <v>115</v>
      </c>
      <c r="C40" s="1" t="s">
        <v>539</v>
      </c>
      <c r="D40" s="1" t="s">
        <v>540</v>
      </c>
      <c r="E40" s="1" t="str">
        <f t="shared" si="21"/>
        <v>EFS</v>
      </c>
      <c r="F40" s="1" t="s">
        <v>543</v>
      </c>
      <c r="G40" s="1" t="str">
        <f t="shared" si="23"/>
        <v>CoAS</v>
      </c>
      <c r="I40" s="1" t="str">
        <f t="shared" si="24"/>
        <v>Spring 2016</v>
      </c>
      <c r="J40" s="8" t="s">
        <v>12</v>
      </c>
      <c r="K40" s="8" t="s">
        <v>207</v>
      </c>
      <c r="L40" s="6">
        <f>COUNTIF(G$39:G$51,K40)</f>
        <v>1</v>
      </c>
      <c r="M40" s="6" t="str">
        <f>IF(L40&gt;0,"Yes","No")</f>
        <v>Yes</v>
      </c>
    </row>
    <row r="41" spans="1:13" x14ac:dyDescent="0.2">
      <c r="A41" s="1" t="s">
        <v>441</v>
      </c>
      <c r="B41" s="1" t="s">
        <v>116</v>
      </c>
      <c r="C41" s="1" t="str">
        <f t="shared" si="19"/>
        <v>Bourne</v>
      </c>
      <c r="D41" s="1" t="str">
        <f t="shared" si="20"/>
        <v>Louis</v>
      </c>
      <c r="E41" s="1" t="str">
        <f t="shared" si="21"/>
        <v>EFS</v>
      </c>
      <c r="F41" s="1" t="str">
        <f t="shared" si="22"/>
        <v>No</v>
      </c>
      <c r="G41" s="1" t="str">
        <f t="shared" si="23"/>
        <v>CoAS</v>
      </c>
      <c r="I41" s="1" t="str">
        <f t="shared" si="24"/>
        <v>Spring 2017</v>
      </c>
      <c r="J41" s="8" t="s">
        <v>12</v>
      </c>
      <c r="K41" s="8" t="s">
        <v>208</v>
      </c>
      <c r="L41" s="6">
        <f>COUNTIF(G$39:G$51,K41)</f>
        <v>1</v>
      </c>
      <c r="M41" s="6" t="str">
        <f>IF(L41&gt;0,"Yes","No")</f>
        <v>Yes</v>
      </c>
    </row>
    <row r="42" spans="1:13" x14ac:dyDescent="0.2">
      <c r="A42" s="1" t="s">
        <v>442</v>
      </c>
      <c r="B42" s="1" t="s">
        <v>117</v>
      </c>
      <c r="C42" s="1" t="str">
        <f t="shared" si="19"/>
        <v>Rose</v>
      </c>
      <c r="D42" s="1" t="str">
        <f t="shared" si="20"/>
        <v>Mike</v>
      </c>
      <c r="E42" s="1" t="str">
        <f t="shared" si="21"/>
        <v>EFS</v>
      </c>
      <c r="F42" s="1" t="str">
        <f t="shared" si="22"/>
        <v>Yes</v>
      </c>
      <c r="G42" s="1" t="str">
        <f t="shared" si="23"/>
        <v>CoAS</v>
      </c>
      <c r="I42" s="1" t="str">
        <f t="shared" si="24"/>
        <v>Spring 2016</v>
      </c>
      <c r="J42" s="8" t="s">
        <v>12</v>
      </c>
      <c r="K42" s="8" t="s">
        <v>209</v>
      </c>
      <c r="L42" s="6">
        <f>COUNTIF(G$39:G$51,K42)</f>
        <v>2</v>
      </c>
      <c r="M42" s="6" t="str">
        <f>IF(L42&gt;0,"Yes","No")</f>
        <v>Yes</v>
      </c>
    </row>
    <row r="43" spans="1:13" x14ac:dyDescent="0.2">
      <c r="A43" s="1" t="s">
        <v>443</v>
      </c>
      <c r="B43" s="1" t="s">
        <v>118</v>
      </c>
      <c r="C43" s="1" t="str">
        <f t="shared" si="19"/>
        <v>Toney</v>
      </c>
      <c r="D43" s="1" t="str">
        <f t="shared" si="20"/>
        <v>Tom</v>
      </c>
      <c r="E43" s="1" t="str">
        <f t="shared" si="21"/>
        <v>EFS</v>
      </c>
      <c r="F43" s="1" t="str">
        <f t="shared" si="22"/>
        <v>Yes</v>
      </c>
      <c r="G43" s="1" t="str">
        <f t="shared" si="23"/>
        <v>CoAS</v>
      </c>
      <c r="I43" s="1" t="str">
        <f t="shared" si="24"/>
        <v>Spring 2016</v>
      </c>
      <c r="J43" s="8" t="s">
        <v>12</v>
      </c>
      <c r="K43" s="8" t="s">
        <v>210</v>
      </c>
      <c r="L43" s="6">
        <f>COUNTIF(G$39:G$51,K43)</f>
        <v>6</v>
      </c>
      <c r="M43" s="6" t="str">
        <f>IF(L43&gt;0,"Yes","No")</f>
        <v>Yes</v>
      </c>
    </row>
    <row r="44" spans="1:13" x14ac:dyDescent="0.2">
      <c r="A44" s="1" t="s">
        <v>451</v>
      </c>
      <c r="B44" s="1" t="s">
        <v>119</v>
      </c>
      <c r="C44" s="1" t="str">
        <f t="shared" si="19"/>
        <v>Jarriel</v>
      </c>
      <c r="D44" s="1" t="str">
        <f t="shared" si="20"/>
        <v>Mandy</v>
      </c>
      <c r="E44" s="1" t="str">
        <f t="shared" si="21"/>
        <v>EFS</v>
      </c>
      <c r="F44" s="1" t="str">
        <f t="shared" si="22"/>
        <v>No</v>
      </c>
      <c r="G44" s="1" t="str">
        <f t="shared" si="23"/>
        <v>CoHS</v>
      </c>
      <c r="I44" s="1" t="str">
        <f t="shared" si="24"/>
        <v>Spring 2015</v>
      </c>
      <c r="J44" s="8" t="s">
        <v>12</v>
      </c>
      <c r="K44" s="8" t="s">
        <v>17</v>
      </c>
      <c r="L44" s="6">
        <f>COUNTIF(G$39:G$51,K44)</f>
        <v>1</v>
      </c>
      <c r="M44" s="6" t="str">
        <f>IF(L44&gt;0,"Yes","No")</f>
        <v>Yes</v>
      </c>
    </row>
    <row r="45" spans="1:13" x14ac:dyDescent="0.2">
      <c r="A45" s="1" t="s">
        <v>467</v>
      </c>
      <c r="B45" s="1" t="s">
        <v>120</v>
      </c>
      <c r="C45" s="1" t="str">
        <f t="shared" si="19"/>
        <v>Goings</v>
      </c>
      <c r="D45" s="1" t="str">
        <f t="shared" si="20"/>
        <v>Doug</v>
      </c>
      <c r="E45" s="1" t="str">
        <f t="shared" si="21"/>
        <v>EFS</v>
      </c>
      <c r="F45" s="1" t="str">
        <f t="shared" si="22"/>
        <v>Yes</v>
      </c>
      <c r="G45" s="1" t="str">
        <f t="shared" si="23"/>
        <v>CoB</v>
      </c>
      <c r="I45" s="1" t="str">
        <f t="shared" si="24"/>
        <v>Spring 2016</v>
      </c>
      <c r="J45" s="8" t="s">
        <v>178</v>
      </c>
      <c r="K45" s="8" t="s">
        <v>179</v>
      </c>
      <c r="L45" s="6">
        <f>SUM(L40:L44)</f>
        <v>11</v>
      </c>
      <c r="M45" s="6" t="str">
        <f>IF(L45=11,"Yes","No")</f>
        <v>Yes</v>
      </c>
    </row>
    <row r="46" spans="1:13" x14ac:dyDescent="0.2">
      <c r="A46" s="1" t="s">
        <v>482</v>
      </c>
      <c r="B46" s="1" t="s">
        <v>121</v>
      </c>
      <c r="C46" s="1" t="str">
        <f t="shared" si="19"/>
        <v>Davis Bray</v>
      </c>
      <c r="D46" s="1" t="str">
        <f t="shared" si="20"/>
        <v>Nancy</v>
      </c>
      <c r="E46" s="1" t="str">
        <f t="shared" si="21"/>
        <v>Volunteer</v>
      </c>
      <c r="F46" s="1" t="str">
        <f t="shared" si="22"/>
        <v>No</v>
      </c>
      <c r="G46" s="1" t="str">
        <f t="shared" si="23"/>
        <v>Library</v>
      </c>
      <c r="I46" s="1" t="str">
        <f t="shared" si="24"/>
        <v>Spring 2015</v>
      </c>
      <c r="J46" s="8"/>
      <c r="K46" s="8"/>
      <c r="L46" s="6"/>
      <c r="M46" s="6"/>
    </row>
    <row r="47" spans="1:13" x14ac:dyDescent="0.2">
      <c r="A47" s="1" t="s">
        <v>489</v>
      </c>
      <c r="B47" s="1" t="s">
        <v>122</v>
      </c>
      <c r="C47" s="1" t="str">
        <f t="shared" si="19"/>
        <v>Taylor</v>
      </c>
      <c r="D47" s="1" t="str">
        <f t="shared" si="20"/>
        <v>Ashley</v>
      </c>
      <c r="E47" s="1" t="str">
        <f t="shared" si="21"/>
        <v>Volunteer</v>
      </c>
      <c r="F47" s="1" t="str">
        <f t="shared" si="22"/>
        <v>No</v>
      </c>
      <c r="G47" s="1" t="str">
        <f t="shared" si="23"/>
        <v>CoAS</v>
      </c>
      <c r="I47" s="1" t="str">
        <f t="shared" si="24"/>
        <v>Spring 2015</v>
      </c>
      <c r="J47" s="8" t="s">
        <v>166</v>
      </c>
      <c r="K47" s="8" t="s">
        <v>14</v>
      </c>
      <c r="L47" s="9">
        <f>COUNTIF(F39:F51,"Yes")</f>
        <v>5</v>
      </c>
      <c r="M47" s="6"/>
    </row>
    <row r="48" spans="1:13" ht="13.5" x14ac:dyDescent="0.25">
      <c r="A48" s="1" t="s">
        <v>476</v>
      </c>
      <c r="B48" s="1" t="s">
        <v>123</v>
      </c>
      <c r="C48" s="1" t="str">
        <f t="shared" si="19"/>
        <v>Sapp</v>
      </c>
      <c r="D48" s="1" t="str">
        <f t="shared" si="20"/>
        <v>Carol</v>
      </c>
      <c r="E48" s="1" t="str">
        <f t="shared" si="21"/>
        <v>Volunteer</v>
      </c>
      <c r="F48" s="1" t="str">
        <f t="shared" si="22"/>
        <v>Yes</v>
      </c>
      <c r="G48" s="1" t="str">
        <f t="shared" si="23"/>
        <v>CoHS</v>
      </c>
      <c r="I48" s="1" t="str">
        <f t="shared" si="24"/>
        <v>Spring 2015</v>
      </c>
      <c r="J48" s="10"/>
      <c r="K48" s="10"/>
      <c r="L48" s="11"/>
    </row>
    <row r="49" spans="1:13" ht="13.5" x14ac:dyDescent="0.25">
      <c r="A49" s="1" t="s">
        <v>486</v>
      </c>
      <c r="B49" s="1" t="s">
        <v>124</v>
      </c>
      <c r="C49" s="1" t="str">
        <f t="shared" si="19"/>
        <v>Mills</v>
      </c>
      <c r="D49" s="1" t="str">
        <f t="shared" si="20"/>
        <v>Chavonda</v>
      </c>
      <c r="E49" s="1" t="str">
        <f t="shared" si="21"/>
        <v>Volunteer</v>
      </c>
      <c r="F49" s="1" t="str">
        <f t="shared" si="22"/>
        <v>No</v>
      </c>
      <c r="G49" s="1" t="str">
        <f t="shared" si="23"/>
        <v>CoAS</v>
      </c>
      <c r="I49" s="1" t="str">
        <f t="shared" si="24"/>
        <v>Spring 2015</v>
      </c>
      <c r="J49" s="10" t="s">
        <v>217</v>
      </c>
      <c r="K49" s="10" t="s">
        <v>504</v>
      </c>
      <c r="L49" s="11">
        <f>COUNTIF(I$39:I$51,$J49)</f>
        <v>7</v>
      </c>
    </row>
    <row r="50" spans="1:13" ht="13.5" x14ac:dyDescent="0.25">
      <c r="A50" s="1" t="s">
        <v>495</v>
      </c>
      <c r="B50" s="1" t="s">
        <v>184</v>
      </c>
      <c r="C50" s="1" t="str">
        <f t="shared" si="19"/>
        <v>Brown</v>
      </c>
      <c r="D50" s="1" t="str">
        <f t="shared" si="20"/>
        <v>Ryan</v>
      </c>
      <c r="E50" s="1" t="str">
        <f t="shared" si="21"/>
        <v>Non-Senator</v>
      </c>
      <c r="F50" s="1" t="str">
        <f t="shared" si="22"/>
        <v>No</v>
      </c>
      <c r="G50" s="1" t="str">
        <f t="shared" si="23"/>
        <v>CAO Designee - FAPC</v>
      </c>
      <c r="I50" s="1" t="str">
        <f t="shared" si="24"/>
        <v>Spring 2015</v>
      </c>
      <c r="J50" s="10" t="s">
        <v>251</v>
      </c>
      <c r="K50" s="10" t="s">
        <v>504</v>
      </c>
      <c r="L50" s="11">
        <f>COUNTIF(I$39:I$51,$J50)</f>
        <v>4</v>
      </c>
    </row>
    <row r="51" spans="1:13" ht="13.5" x14ac:dyDescent="0.25">
      <c r="A51" s="1" t="s">
        <v>411</v>
      </c>
      <c r="B51" s="69" t="s">
        <v>112</v>
      </c>
      <c r="C51" s="69" t="str">
        <f t="shared" si="19"/>
        <v>Berman</v>
      </c>
      <c r="D51" s="69" t="str">
        <f t="shared" si="20"/>
        <v>Karen</v>
      </c>
      <c r="E51" s="69" t="str">
        <f t="shared" si="21"/>
        <v>Senator</v>
      </c>
      <c r="F51" s="69" t="str">
        <f t="shared" si="22"/>
        <v>Yes</v>
      </c>
      <c r="G51" s="69" t="str">
        <f t="shared" si="23"/>
        <v>PresAppt - FAPC</v>
      </c>
      <c r="H51" s="69"/>
      <c r="I51" s="69" t="str">
        <f t="shared" si="24"/>
        <v>Spring 2015</v>
      </c>
      <c r="J51" s="10" t="s">
        <v>337</v>
      </c>
      <c r="K51" s="10" t="s">
        <v>504</v>
      </c>
      <c r="L51" s="11">
        <f>COUNTIF(I$39:I$51,$J51)</f>
        <v>2</v>
      </c>
    </row>
    <row r="52" spans="1:13" x14ac:dyDescent="0.2">
      <c r="J52" s="5" t="s">
        <v>7</v>
      </c>
      <c r="K52" s="5"/>
      <c r="L52" s="5"/>
    </row>
    <row r="53" spans="1:13" x14ac:dyDescent="0.2">
      <c r="B53" s="6" t="s">
        <v>125</v>
      </c>
      <c r="C53" s="6" t="s">
        <v>1</v>
      </c>
      <c r="D53" s="6" t="s">
        <v>2</v>
      </c>
      <c r="E53" s="6" t="s">
        <v>3</v>
      </c>
      <c r="F53" s="6" t="s">
        <v>174</v>
      </c>
      <c r="G53" s="6" t="s">
        <v>23</v>
      </c>
      <c r="I53" s="6" t="s">
        <v>161</v>
      </c>
      <c r="J53" s="7" t="s">
        <v>9</v>
      </c>
      <c r="K53" s="7" t="s">
        <v>8</v>
      </c>
      <c r="L53" s="7" t="s">
        <v>10</v>
      </c>
      <c r="M53" s="7" t="s">
        <v>15</v>
      </c>
    </row>
    <row r="54" spans="1:13" x14ac:dyDescent="0.2">
      <c r="A54" s="1" t="s">
        <v>444</v>
      </c>
      <c r="B54" s="1" t="s">
        <v>126</v>
      </c>
      <c r="C54" s="1" t="str">
        <f t="shared" ref="C54:C66" si="25">IF($A54="","",VLOOKUP($A54,$B$132:$G$267,2,FALSE))</f>
        <v>Auerbach</v>
      </c>
      <c r="D54" s="1" t="str">
        <f t="shared" ref="D54:D66" si="26">IF($A54="","",VLOOKUP($A54,$B$132:$G$267,3,FALSE))</f>
        <v>Elissa</v>
      </c>
      <c r="E54" s="1" t="str">
        <f t="shared" ref="E54:E66" si="27">IF($A54="","",VLOOKUP($A54,$B$132:$G$267,4,FALSE))</f>
        <v>EFS</v>
      </c>
      <c r="F54" s="1" t="str">
        <f t="shared" ref="F54:F66" si="28">IF($A54="","",IF(VLOOKUP($A54,$B$132:$G$267,5,FALSE)=$B$53,"Yes","No"))</f>
        <v>Yes</v>
      </c>
      <c r="G54" s="1" t="str">
        <f t="shared" ref="G54:G66" si="29">IF($A54="","",VLOOKUP($A54,$B$132:$G$267,6,FALSE))</f>
        <v>CoAS</v>
      </c>
      <c r="I54" s="1" t="str">
        <f t="shared" ref="I54:I66" si="30">IF($A54="","",VLOOKUP($A54,$B$132:$I$267,8,FALSE))</f>
        <v>Spring 2015</v>
      </c>
      <c r="J54" s="1" t="s">
        <v>159</v>
      </c>
      <c r="K54" s="1" t="s">
        <v>177</v>
      </c>
      <c r="L54" s="6">
        <f>COUNTIF(E54:E66,K54)</f>
        <v>7</v>
      </c>
      <c r="M54" s="6" t="str">
        <f>IF(L54&gt;6,"Yes","No")</f>
        <v>Yes</v>
      </c>
    </row>
    <row r="55" spans="1:13" x14ac:dyDescent="0.2">
      <c r="A55" s="1" t="s">
        <v>445</v>
      </c>
      <c r="B55" s="1" t="s">
        <v>127</v>
      </c>
      <c r="C55" s="1" t="str">
        <f t="shared" si="25"/>
        <v>Abney</v>
      </c>
      <c r="D55" s="1" t="str">
        <f t="shared" si="26"/>
        <v>Angel</v>
      </c>
      <c r="E55" s="1" t="str">
        <f t="shared" si="27"/>
        <v>EFS</v>
      </c>
      <c r="F55" s="1" t="str">
        <f t="shared" si="28"/>
        <v>Yes</v>
      </c>
      <c r="G55" s="1" t="str">
        <f t="shared" si="29"/>
        <v>CoAS</v>
      </c>
      <c r="I55" s="1" t="str">
        <f t="shared" si="30"/>
        <v>Spring 2016</v>
      </c>
      <c r="J55" s="8" t="s">
        <v>12</v>
      </c>
      <c r="K55" s="8" t="s">
        <v>207</v>
      </c>
      <c r="L55" s="6">
        <f>COUNTIF(G$54:G$66,K55)</f>
        <v>2</v>
      </c>
      <c r="M55" s="6" t="str">
        <f>IF(L55&gt;0,"Yes","No")</f>
        <v>Yes</v>
      </c>
    </row>
    <row r="56" spans="1:13" x14ac:dyDescent="0.2">
      <c r="A56" s="1" t="s">
        <v>446</v>
      </c>
      <c r="B56" s="1" t="s">
        <v>128</v>
      </c>
      <c r="C56" s="1" t="str">
        <f t="shared" si="25"/>
        <v>Miller</v>
      </c>
      <c r="D56" s="1" t="str">
        <f t="shared" si="26"/>
        <v>Bill</v>
      </c>
      <c r="E56" s="1" t="str">
        <f t="shared" si="27"/>
        <v>EFS</v>
      </c>
      <c r="F56" s="1" t="str">
        <f t="shared" si="28"/>
        <v>Yes</v>
      </c>
      <c r="G56" s="1" t="str">
        <f t="shared" si="29"/>
        <v>CoB</v>
      </c>
      <c r="I56" s="1" t="str">
        <f t="shared" si="30"/>
        <v>Spring 2015</v>
      </c>
      <c r="J56" s="8" t="s">
        <v>12</v>
      </c>
      <c r="K56" s="8" t="s">
        <v>208</v>
      </c>
      <c r="L56" s="6">
        <f>COUNTIF(G$54:G$66,K56)</f>
        <v>2</v>
      </c>
      <c r="M56" s="6" t="str">
        <f>IF(L56&gt;0,"Yes","No")</f>
        <v>Yes</v>
      </c>
    </row>
    <row r="57" spans="1:13" x14ac:dyDescent="0.2">
      <c r="A57" s="1" t="s">
        <v>447</v>
      </c>
      <c r="B57" s="1" t="s">
        <v>129</v>
      </c>
      <c r="C57" s="1" t="str">
        <f t="shared" si="25"/>
        <v>Doss</v>
      </c>
      <c r="D57" s="1" t="str">
        <f t="shared" si="26"/>
        <v>Josie</v>
      </c>
      <c r="E57" s="1" t="str">
        <f t="shared" si="27"/>
        <v>EFS</v>
      </c>
      <c r="F57" s="1" t="str">
        <f t="shared" si="28"/>
        <v>No</v>
      </c>
      <c r="G57" s="1" t="str">
        <f t="shared" si="29"/>
        <v>CoHS</v>
      </c>
      <c r="I57" s="1" t="str">
        <f t="shared" si="30"/>
        <v>Spring 2017</v>
      </c>
      <c r="J57" s="8" t="s">
        <v>12</v>
      </c>
      <c r="K57" s="8" t="s">
        <v>209</v>
      </c>
      <c r="L57" s="6">
        <f>COUNTIF(G$54:G$66,K57)</f>
        <v>1</v>
      </c>
      <c r="M57" s="6" t="str">
        <f>IF(L57&gt;0,"Yes","No")</f>
        <v>Yes</v>
      </c>
    </row>
    <row r="58" spans="1:13" x14ac:dyDescent="0.2">
      <c r="A58" s="1" t="s">
        <v>452</v>
      </c>
      <c r="B58" s="1" t="s">
        <v>130</v>
      </c>
      <c r="C58" s="1" t="str">
        <f t="shared" si="25"/>
        <v>Wills</v>
      </c>
      <c r="D58" s="1" t="str">
        <f t="shared" si="26"/>
        <v>Stephen</v>
      </c>
      <c r="E58" s="1" t="str">
        <f t="shared" si="27"/>
        <v>EFS</v>
      </c>
      <c r="F58" s="1" t="str">
        <f t="shared" si="28"/>
        <v>No</v>
      </c>
      <c r="G58" s="1" t="str">
        <f t="shared" si="29"/>
        <v>CoE</v>
      </c>
      <c r="I58" s="1" t="str">
        <f t="shared" si="30"/>
        <v>Spring 2015</v>
      </c>
      <c r="J58" s="8" t="s">
        <v>12</v>
      </c>
      <c r="K58" s="8" t="s">
        <v>210</v>
      </c>
      <c r="L58" s="6">
        <f>COUNTIF(G$54:G$66,K58)</f>
        <v>5</v>
      </c>
      <c r="M58" s="6" t="str">
        <f>IF(L58&gt;0,"Yes","No")</f>
        <v>Yes</v>
      </c>
    </row>
    <row r="59" spans="1:13" x14ac:dyDescent="0.2">
      <c r="A59" s="1" t="s">
        <v>460</v>
      </c>
      <c r="B59" s="1" t="s">
        <v>131</v>
      </c>
      <c r="C59" s="1" t="str">
        <f t="shared" si="25"/>
        <v>Walker</v>
      </c>
      <c r="D59" s="1" t="str">
        <f t="shared" si="26"/>
        <v>Shaundra</v>
      </c>
      <c r="E59" s="1" t="str">
        <f t="shared" si="27"/>
        <v>EFS</v>
      </c>
      <c r="F59" s="1" t="str">
        <f t="shared" si="28"/>
        <v>No</v>
      </c>
      <c r="G59" s="1" t="str">
        <f t="shared" si="29"/>
        <v>Library</v>
      </c>
      <c r="I59" s="1" t="str">
        <f t="shared" si="30"/>
        <v>Spring 2017</v>
      </c>
      <c r="J59" s="8" t="s">
        <v>12</v>
      </c>
      <c r="K59" s="8" t="s">
        <v>17</v>
      </c>
      <c r="L59" s="6">
        <f>COUNTIF(G$54:G$66,K59)</f>
        <v>1</v>
      </c>
      <c r="M59" s="6" t="str">
        <f>IF(L59&gt;0,"Yes","No")</f>
        <v>Yes</v>
      </c>
    </row>
    <row r="60" spans="1:13" x14ac:dyDescent="0.2">
      <c r="A60" s="1" t="s">
        <v>463</v>
      </c>
      <c r="B60" s="1" t="s">
        <v>132</v>
      </c>
      <c r="C60" s="1" t="str">
        <f t="shared" si="25"/>
        <v>Winchester</v>
      </c>
      <c r="D60" s="1" t="str">
        <f t="shared" si="26"/>
        <v>James</v>
      </c>
      <c r="E60" s="1" t="str">
        <f t="shared" si="27"/>
        <v>EFS</v>
      </c>
      <c r="F60" s="1" t="str">
        <f t="shared" si="28"/>
        <v>Yes</v>
      </c>
      <c r="G60" s="1" t="str">
        <f t="shared" si="29"/>
        <v>CoAS</v>
      </c>
      <c r="I60" s="1" t="str">
        <f t="shared" si="30"/>
        <v>Spring 2016</v>
      </c>
      <c r="J60" s="8" t="s">
        <v>178</v>
      </c>
      <c r="K60" s="8" t="s">
        <v>179</v>
      </c>
      <c r="L60" s="6">
        <f>SUM(L55:L59)</f>
        <v>11</v>
      </c>
      <c r="M60" s="6" t="str">
        <f>IF(L60=11,"Yes","No")</f>
        <v>Yes</v>
      </c>
    </row>
    <row r="61" spans="1:13" x14ac:dyDescent="0.2">
      <c r="A61" s="1" t="s">
        <v>473</v>
      </c>
      <c r="B61" s="1" t="s">
        <v>133</v>
      </c>
      <c r="C61" s="1" t="str">
        <f t="shared" si="25"/>
        <v>Christy</v>
      </c>
      <c r="D61" s="1" t="str">
        <f t="shared" si="26"/>
        <v>Carol</v>
      </c>
      <c r="E61" s="1" t="str">
        <f t="shared" si="27"/>
        <v>Volunteer</v>
      </c>
      <c r="F61" s="1" t="str">
        <f t="shared" si="28"/>
        <v>No</v>
      </c>
      <c r="G61" s="1" t="str">
        <f t="shared" si="29"/>
        <v>CoE</v>
      </c>
      <c r="I61" s="1" t="str">
        <f t="shared" si="30"/>
        <v>Spring 2015</v>
      </c>
      <c r="J61" s="8"/>
      <c r="K61" s="8"/>
      <c r="L61" s="6"/>
      <c r="M61" s="6"/>
    </row>
    <row r="62" spans="1:13" x14ac:dyDescent="0.2">
      <c r="A62" s="1" t="s">
        <v>478</v>
      </c>
      <c r="B62" s="1" t="s">
        <v>134</v>
      </c>
      <c r="C62" s="1" t="str">
        <f t="shared" si="25"/>
        <v>Fahrer</v>
      </c>
      <c r="D62" s="1" t="str">
        <f t="shared" si="26"/>
        <v>Chuck</v>
      </c>
      <c r="E62" s="1" t="str">
        <f t="shared" si="27"/>
        <v>Volunteer</v>
      </c>
      <c r="F62" s="1" t="str">
        <f t="shared" si="28"/>
        <v>Yes</v>
      </c>
      <c r="G62" s="1" t="str">
        <f t="shared" si="29"/>
        <v>CoAS</v>
      </c>
      <c r="I62" s="1" t="str">
        <f t="shared" si="30"/>
        <v>Spring 2015</v>
      </c>
      <c r="J62" s="8" t="s">
        <v>166</v>
      </c>
      <c r="K62" s="8" t="s">
        <v>14</v>
      </c>
      <c r="L62" s="6">
        <f>COUNTIF(F$54:F$66,"Yes")</f>
        <v>7</v>
      </c>
    </row>
    <row r="63" spans="1:13" ht="13.5" x14ac:dyDescent="0.25">
      <c r="A63" s="1" t="s">
        <v>479</v>
      </c>
      <c r="B63" s="1" t="s">
        <v>135</v>
      </c>
      <c r="C63" s="1" t="str">
        <f t="shared" si="25"/>
        <v>Cossey</v>
      </c>
      <c r="D63" s="1" t="str">
        <f t="shared" si="26"/>
        <v>Kimberly</v>
      </c>
      <c r="E63" s="1" t="str">
        <f t="shared" si="27"/>
        <v>Volunteer</v>
      </c>
      <c r="F63" s="1" t="str">
        <f t="shared" si="28"/>
        <v>No</v>
      </c>
      <c r="G63" s="1" t="str">
        <f t="shared" si="29"/>
        <v>CoAS</v>
      </c>
      <c r="I63" s="1" t="str">
        <f t="shared" si="30"/>
        <v>Spring 2015</v>
      </c>
      <c r="J63" s="10"/>
      <c r="K63" s="10"/>
      <c r="L63" s="11"/>
    </row>
    <row r="64" spans="1:13" ht="13.5" x14ac:dyDescent="0.25">
      <c r="A64" s="1" t="s">
        <v>477</v>
      </c>
      <c r="B64" s="1" t="s">
        <v>136</v>
      </c>
      <c r="C64" s="1" t="str">
        <f t="shared" si="25"/>
        <v>Ling</v>
      </c>
      <c r="D64" s="1" t="str">
        <f t="shared" si="26"/>
        <v>Juan</v>
      </c>
      <c r="E64" s="1" t="str">
        <f t="shared" si="27"/>
        <v>Volunteer</v>
      </c>
      <c r="F64" s="1" t="str">
        <f t="shared" si="28"/>
        <v>No</v>
      </c>
      <c r="G64" s="1" t="str">
        <f t="shared" si="29"/>
        <v>CoB</v>
      </c>
      <c r="I64" s="1" t="str">
        <f t="shared" si="30"/>
        <v>Spring 2015</v>
      </c>
      <c r="J64" s="10" t="s">
        <v>217</v>
      </c>
      <c r="K64" s="10" t="s">
        <v>504</v>
      </c>
      <c r="L64" s="11">
        <f>COUNTIF(I$54:I$66,$J64)</f>
        <v>9</v>
      </c>
    </row>
    <row r="65" spans="1:13" ht="13.5" x14ac:dyDescent="0.25">
      <c r="A65" s="1" t="s">
        <v>490</v>
      </c>
      <c r="B65" s="1" t="s">
        <v>184</v>
      </c>
      <c r="C65" s="1" t="str">
        <f t="shared" si="25"/>
        <v>Meade Smith</v>
      </c>
      <c r="D65" s="1" t="str">
        <f t="shared" si="26"/>
        <v>Cara</v>
      </c>
      <c r="E65" s="1" t="str">
        <f t="shared" si="27"/>
        <v>Non-Senator</v>
      </c>
      <c r="F65" s="1" t="str">
        <f t="shared" si="28"/>
        <v>Yes</v>
      </c>
      <c r="G65" s="1" t="str">
        <f t="shared" si="29"/>
        <v>CAO Designee - CAPC</v>
      </c>
      <c r="I65" s="1" t="str">
        <f t="shared" si="30"/>
        <v>Spring 2015</v>
      </c>
      <c r="J65" s="10" t="s">
        <v>251</v>
      </c>
      <c r="K65" s="10" t="s">
        <v>504</v>
      </c>
      <c r="L65" s="11">
        <f>COUNTIF(I$54:I$66,$J65)</f>
        <v>2</v>
      </c>
    </row>
    <row r="66" spans="1:13" ht="13.5" x14ac:dyDescent="0.25">
      <c r="A66" s="1" t="s">
        <v>412</v>
      </c>
      <c r="B66" s="1" t="s">
        <v>112</v>
      </c>
      <c r="C66" s="1" t="str">
        <f t="shared" si="25"/>
        <v>Anderson</v>
      </c>
      <c r="D66" s="1" t="str">
        <f t="shared" si="26"/>
        <v>Kay</v>
      </c>
      <c r="E66" s="1" t="str">
        <f t="shared" si="27"/>
        <v>Senator</v>
      </c>
      <c r="F66" s="1" t="str">
        <f t="shared" si="28"/>
        <v>Yes</v>
      </c>
      <c r="G66" s="1" t="str">
        <f t="shared" si="29"/>
        <v>PresAppt - CAPC</v>
      </c>
      <c r="I66" s="1" t="str">
        <f t="shared" si="30"/>
        <v>Spring 2015</v>
      </c>
      <c r="J66" s="10" t="s">
        <v>337</v>
      </c>
      <c r="K66" s="10" t="s">
        <v>504</v>
      </c>
      <c r="L66" s="11">
        <f>COUNTIF(I$54:I$66,$J66)</f>
        <v>2</v>
      </c>
    </row>
    <row r="67" spans="1:13" x14ac:dyDescent="0.2">
      <c r="J67" s="5" t="s">
        <v>7</v>
      </c>
      <c r="K67" s="5"/>
      <c r="L67" s="5"/>
    </row>
    <row r="68" spans="1:13" x14ac:dyDescent="0.2">
      <c r="B68" s="1" t="s">
        <v>137</v>
      </c>
      <c r="C68" s="6" t="s">
        <v>1</v>
      </c>
      <c r="D68" s="6" t="s">
        <v>2</v>
      </c>
      <c r="E68" s="6" t="s">
        <v>3</v>
      </c>
      <c r="F68" s="6" t="s">
        <v>173</v>
      </c>
      <c r="G68" s="6" t="s">
        <v>23</v>
      </c>
      <c r="I68" s="6" t="s">
        <v>161</v>
      </c>
      <c r="J68" s="7" t="s">
        <v>9</v>
      </c>
      <c r="K68" s="7" t="s">
        <v>8</v>
      </c>
      <c r="L68" s="7" t="s">
        <v>10</v>
      </c>
      <c r="M68" s="7" t="s">
        <v>15</v>
      </c>
    </row>
    <row r="69" spans="1:13" x14ac:dyDescent="0.2">
      <c r="A69" s="1" t="s">
        <v>448</v>
      </c>
      <c r="B69" s="1" t="s">
        <v>138</v>
      </c>
      <c r="C69" s="1" t="str">
        <f t="shared" ref="C69:C81" si="31">IF($A69="","",VLOOKUP($A69,$B$132:$G$267,2,FALSE))</f>
        <v>DeClouette</v>
      </c>
      <c r="D69" s="1" t="str">
        <f t="shared" ref="D69:D81" si="32">IF($A69="","",VLOOKUP($A69,$B$132:$G$267,3,FALSE))</f>
        <v>Nicole</v>
      </c>
      <c r="E69" s="1" t="str">
        <f t="shared" ref="E69:E81" si="33">IF($A69="","",VLOOKUP($A69,$B$132:$G$267,4,FALSE))</f>
        <v>EFS</v>
      </c>
      <c r="F69" s="1" t="str">
        <f t="shared" ref="F69:F81" si="34">IF($A69="","",IF(VLOOKUP($A69,$B$132:$G$267,5,FALSE)=$B$68,"Yes","No"))</f>
        <v>Yes</v>
      </c>
      <c r="G69" s="1" t="str">
        <f t="shared" ref="G69:G81" si="35">IF($A69="","",VLOOKUP($A69,$B$132:$G$267,6,FALSE))</f>
        <v>CoE</v>
      </c>
      <c r="I69" s="1" t="str">
        <f t="shared" ref="I69:I81" si="36">IF($A69="","",VLOOKUP($A69,$B$132:$I$267,8,FALSE))</f>
        <v>Spring 2017</v>
      </c>
      <c r="J69" s="1" t="s">
        <v>181</v>
      </c>
      <c r="K69" s="1" t="s">
        <v>177</v>
      </c>
      <c r="L69" s="6">
        <f>COUNTIF(E69:E81,K69)</f>
        <v>4</v>
      </c>
      <c r="M69" s="6" t="str">
        <f>IF(L69&gt;3,"Yes","No")</f>
        <v>Yes</v>
      </c>
    </row>
    <row r="70" spans="1:13" x14ac:dyDescent="0.2">
      <c r="A70" s="1" t="s">
        <v>449</v>
      </c>
      <c r="B70" s="1" t="s">
        <v>139</v>
      </c>
      <c r="C70" s="1" t="str">
        <f t="shared" si="31"/>
        <v>Fowler</v>
      </c>
      <c r="D70" s="1" t="str">
        <f t="shared" si="32"/>
        <v>Heidi</v>
      </c>
      <c r="E70" s="1" t="str">
        <f t="shared" si="33"/>
        <v>EFS</v>
      </c>
      <c r="F70" s="1" t="str">
        <f t="shared" si="34"/>
        <v>No</v>
      </c>
      <c r="G70" s="1" t="str">
        <f t="shared" si="35"/>
        <v>CoHS</v>
      </c>
      <c r="I70" s="1" t="str">
        <f t="shared" si="36"/>
        <v>Spring 2017</v>
      </c>
      <c r="J70" s="8" t="s">
        <v>12</v>
      </c>
      <c r="K70" s="8" t="s">
        <v>207</v>
      </c>
      <c r="L70" s="6">
        <f t="shared" ref="L70:L76" si="37">COUNTIF(G$69:G$81,K70)</f>
        <v>1</v>
      </c>
      <c r="M70" s="6" t="str">
        <f>IF(L70&gt;0,"Yes","No")</f>
        <v>Yes</v>
      </c>
    </row>
    <row r="71" spans="1:13" x14ac:dyDescent="0.2">
      <c r="A71" s="1" t="s">
        <v>450</v>
      </c>
      <c r="B71" s="1" t="s">
        <v>140</v>
      </c>
      <c r="C71" s="1" t="str">
        <f t="shared" si="31"/>
        <v>Pinney</v>
      </c>
      <c r="D71" s="1" t="str">
        <f t="shared" si="32"/>
        <v>Amy</v>
      </c>
      <c r="E71" s="1" t="str">
        <f t="shared" si="33"/>
        <v>EFS</v>
      </c>
      <c r="F71" s="1" t="str">
        <f t="shared" si="34"/>
        <v>Yes</v>
      </c>
      <c r="G71" s="1" t="str">
        <f t="shared" si="35"/>
        <v>CoAS</v>
      </c>
      <c r="I71" s="1" t="str">
        <f t="shared" si="36"/>
        <v>Spring 2016</v>
      </c>
      <c r="J71" s="8" t="s">
        <v>12</v>
      </c>
      <c r="K71" s="8" t="s">
        <v>208</v>
      </c>
      <c r="L71" s="6">
        <f t="shared" si="37"/>
        <v>1</v>
      </c>
      <c r="M71" s="6" t="str">
        <f>IF(L71&gt;0,"Yes","No")</f>
        <v>Yes</v>
      </c>
    </row>
    <row r="72" spans="1:13" x14ac:dyDescent="0.2">
      <c r="A72" s="1" t="s">
        <v>466</v>
      </c>
      <c r="B72" s="1" t="s">
        <v>141</v>
      </c>
      <c r="C72" s="1" t="str">
        <f t="shared" si="31"/>
        <v>McGinley</v>
      </c>
      <c r="D72" s="1" t="str">
        <f t="shared" si="32"/>
        <v xml:space="preserve">Macon </v>
      </c>
      <c r="E72" s="1" t="str">
        <f t="shared" si="33"/>
        <v>EFS</v>
      </c>
      <c r="F72" s="1" t="str">
        <f t="shared" si="34"/>
        <v>No</v>
      </c>
      <c r="G72" s="1" t="str">
        <f t="shared" si="35"/>
        <v>CoAS</v>
      </c>
      <c r="I72" s="1" t="str">
        <f t="shared" si="36"/>
        <v>Spring 2017</v>
      </c>
      <c r="J72" s="8" t="s">
        <v>12</v>
      </c>
      <c r="K72" s="8" t="s">
        <v>209</v>
      </c>
      <c r="L72" s="6">
        <f t="shared" si="37"/>
        <v>1</v>
      </c>
      <c r="M72" s="6" t="str">
        <f>IF(L72&gt;0,"Yes","No")</f>
        <v>Yes</v>
      </c>
    </row>
    <row r="73" spans="1:13" x14ac:dyDescent="0.2">
      <c r="A73" s="1" t="s">
        <v>474</v>
      </c>
      <c r="B73" s="1" t="s">
        <v>142</v>
      </c>
      <c r="C73" s="1" t="str">
        <f t="shared" si="31"/>
        <v>Bennett</v>
      </c>
      <c r="D73" s="1" t="str">
        <f t="shared" si="32"/>
        <v>Donna</v>
      </c>
      <c r="E73" s="1" t="str">
        <f t="shared" si="33"/>
        <v>Volunteer</v>
      </c>
      <c r="F73" s="1" t="str">
        <f t="shared" si="34"/>
        <v>No</v>
      </c>
      <c r="G73" s="1" t="str">
        <f t="shared" si="35"/>
        <v>Library</v>
      </c>
      <c r="I73" s="1" t="str">
        <f t="shared" si="36"/>
        <v>Spring 2015</v>
      </c>
      <c r="J73" s="8" t="s">
        <v>12</v>
      </c>
      <c r="K73" s="8" t="s">
        <v>210</v>
      </c>
      <c r="L73" s="6">
        <f t="shared" si="37"/>
        <v>2</v>
      </c>
      <c r="M73" s="6" t="str">
        <f>IF(L73&gt;0,"Yes","No")</f>
        <v>Yes</v>
      </c>
    </row>
    <row r="74" spans="1:13" x14ac:dyDescent="0.2">
      <c r="A74" s="1" t="s">
        <v>481</v>
      </c>
      <c r="B74" s="1" t="s">
        <v>143</v>
      </c>
      <c r="C74" s="1" t="str">
        <f t="shared" si="31"/>
        <v>Parker</v>
      </c>
      <c r="D74" s="1" t="str">
        <f t="shared" si="32"/>
        <v>Janna</v>
      </c>
      <c r="E74" s="1" t="str">
        <f t="shared" si="33"/>
        <v>Volunteer</v>
      </c>
      <c r="F74" s="1" t="str">
        <f t="shared" si="34"/>
        <v>No</v>
      </c>
      <c r="G74" s="1" t="str">
        <f t="shared" si="35"/>
        <v>CoB</v>
      </c>
      <c r="I74" s="1" t="str">
        <f t="shared" si="36"/>
        <v>Spring 2015</v>
      </c>
      <c r="J74" s="8" t="s">
        <v>12</v>
      </c>
      <c r="K74" s="8" t="s">
        <v>17</v>
      </c>
      <c r="L74" s="6">
        <f t="shared" si="37"/>
        <v>1</v>
      </c>
      <c r="M74" s="6" t="str">
        <f>IF(L74&gt;0,"Yes","No")</f>
        <v>Yes</v>
      </c>
    </row>
    <row r="75" spans="1:13" x14ac:dyDescent="0.2">
      <c r="A75" s="1" t="s">
        <v>407</v>
      </c>
      <c r="B75" s="69" t="s">
        <v>157</v>
      </c>
      <c r="C75" s="69" t="str">
        <f t="shared" si="31"/>
        <v>Bragg</v>
      </c>
      <c r="D75" s="69" t="str">
        <f t="shared" si="32"/>
        <v>Tyler</v>
      </c>
      <c r="E75" s="69" t="str">
        <f t="shared" si="33"/>
        <v>Senator</v>
      </c>
      <c r="F75" s="69" t="str">
        <f t="shared" si="34"/>
        <v>No</v>
      </c>
      <c r="G75" s="69" t="str">
        <f t="shared" si="35"/>
        <v>Student</v>
      </c>
      <c r="H75" s="69"/>
      <c r="I75" s="69" t="str">
        <f t="shared" si="36"/>
        <v>Spring 2015</v>
      </c>
      <c r="J75" s="8" t="s">
        <v>162</v>
      </c>
      <c r="K75" s="8" t="s">
        <v>5</v>
      </c>
      <c r="L75" s="6">
        <f t="shared" si="37"/>
        <v>3</v>
      </c>
      <c r="M75" s="6" t="str">
        <f>IF(L75=3,"Yes","No")</f>
        <v>Yes</v>
      </c>
    </row>
    <row r="76" spans="1:13" x14ac:dyDescent="0.2">
      <c r="A76" s="1" t="s">
        <v>408</v>
      </c>
      <c r="B76" s="1" t="s">
        <v>158</v>
      </c>
      <c r="C76" s="1" t="str">
        <f t="shared" si="31"/>
        <v>Jackson</v>
      </c>
      <c r="D76" s="1" t="str">
        <f t="shared" si="32"/>
        <v>Juawn</v>
      </c>
      <c r="E76" s="1" t="str">
        <f t="shared" si="33"/>
        <v>Senator</v>
      </c>
      <c r="F76" s="1" t="str">
        <f t="shared" si="34"/>
        <v>No</v>
      </c>
      <c r="G76" s="1" t="str">
        <f t="shared" si="35"/>
        <v>Student</v>
      </c>
      <c r="I76" s="1" t="str">
        <f t="shared" si="36"/>
        <v>Spring 2015</v>
      </c>
      <c r="J76" s="8" t="s">
        <v>163</v>
      </c>
      <c r="K76" s="8" t="s">
        <v>13</v>
      </c>
      <c r="L76" s="6">
        <f t="shared" si="37"/>
        <v>2</v>
      </c>
      <c r="M76" s="6" t="str">
        <f>IF(L76=2,"Yes","No")</f>
        <v>Yes</v>
      </c>
    </row>
    <row r="77" spans="1:13" x14ac:dyDescent="0.2">
      <c r="A77" s="1" t="s">
        <v>425</v>
      </c>
      <c r="B77" s="1" t="s">
        <v>156</v>
      </c>
      <c r="C77" s="1" t="str">
        <f t="shared" si="31"/>
        <v>Eilers</v>
      </c>
      <c r="D77" s="1" t="str">
        <f t="shared" si="32"/>
        <v>Ruth</v>
      </c>
      <c r="E77" s="1" t="str">
        <f t="shared" si="33"/>
        <v>Senator</v>
      </c>
      <c r="F77" s="1" t="str">
        <f t="shared" si="34"/>
        <v>No</v>
      </c>
      <c r="G77" s="1" t="str">
        <f t="shared" si="35"/>
        <v>Staff</v>
      </c>
      <c r="I77" s="1" t="str">
        <f t="shared" si="36"/>
        <v>Spring 2015</v>
      </c>
      <c r="J77" s="8" t="s">
        <v>166</v>
      </c>
      <c r="K77" s="8" t="s">
        <v>14</v>
      </c>
      <c r="L77" s="9">
        <f>COUNTIF(F69:F81,"Yes")</f>
        <v>2</v>
      </c>
      <c r="M77" s="6"/>
    </row>
    <row r="78" spans="1:13" x14ac:dyDescent="0.2">
      <c r="A78" s="1" t="s">
        <v>403</v>
      </c>
      <c r="B78" s="1" t="s">
        <v>151</v>
      </c>
      <c r="C78" s="1" t="str">
        <f t="shared" si="31"/>
        <v>Nix</v>
      </c>
      <c r="D78" s="1" t="str">
        <f t="shared" si="32"/>
        <v>Holly</v>
      </c>
      <c r="E78" s="1" t="str">
        <f t="shared" si="33"/>
        <v>Non-Senator</v>
      </c>
      <c r="F78" s="1" t="str">
        <f t="shared" si="34"/>
        <v>No</v>
      </c>
      <c r="G78" s="1" t="str">
        <f t="shared" si="35"/>
        <v>Student</v>
      </c>
      <c r="I78" s="1" t="str">
        <f t="shared" si="36"/>
        <v>Spring 2015</v>
      </c>
      <c r="J78" s="8" t="s">
        <v>180</v>
      </c>
      <c r="K78" s="8" t="s">
        <v>179</v>
      </c>
      <c r="L78" s="6">
        <f>SUM(L70:L74)</f>
        <v>6</v>
      </c>
      <c r="M78" s="6" t="str">
        <f>IF(L78=6,"Yes","No")</f>
        <v>Yes</v>
      </c>
    </row>
    <row r="79" spans="1:13" ht="13.5" x14ac:dyDescent="0.25">
      <c r="A79" s="1" t="s">
        <v>420</v>
      </c>
      <c r="B79" s="1" t="s">
        <v>152</v>
      </c>
      <c r="C79" s="1" t="str">
        <f t="shared" si="31"/>
        <v>Stevens</v>
      </c>
      <c r="D79" s="1" t="str">
        <f t="shared" si="32"/>
        <v>Cathy</v>
      </c>
      <c r="E79" s="1" t="str">
        <f t="shared" si="33"/>
        <v>Non-Senator</v>
      </c>
      <c r="F79" s="1" t="str">
        <f t="shared" si="34"/>
        <v>No</v>
      </c>
      <c r="G79" s="1" t="str">
        <f t="shared" si="35"/>
        <v>Staff</v>
      </c>
      <c r="I79" s="1" t="str">
        <f t="shared" si="36"/>
        <v>Spring 2015</v>
      </c>
      <c r="J79" s="10" t="s">
        <v>217</v>
      </c>
      <c r="K79" s="10" t="s">
        <v>504</v>
      </c>
      <c r="L79" s="11">
        <f>COUNTIF(I69:I81,$J79)</f>
        <v>9</v>
      </c>
    </row>
    <row r="80" spans="1:13" ht="13.5" x14ac:dyDescent="0.25">
      <c r="A80" s="1" t="s">
        <v>419</v>
      </c>
      <c r="B80" s="1" t="s">
        <v>502</v>
      </c>
      <c r="C80" s="1" t="str">
        <f t="shared" si="31"/>
        <v>Lewter</v>
      </c>
      <c r="D80" s="1" t="str">
        <f t="shared" si="32"/>
        <v>Andy</v>
      </c>
      <c r="E80" s="1" t="str">
        <f t="shared" si="33"/>
        <v>Non-Senator</v>
      </c>
      <c r="F80" s="1" t="str">
        <f t="shared" si="34"/>
        <v>No</v>
      </c>
      <c r="G80" s="1" t="str">
        <f t="shared" si="35"/>
        <v>CSAO Designee - SAPC</v>
      </c>
      <c r="I80" s="1" t="str">
        <f t="shared" si="36"/>
        <v>Spring 2015</v>
      </c>
      <c r="J80" s="10" t="s">
        <v>251</v>
      </c>
      <c r="K80" s="10" t="s">
        <v>504</v>
      </c>
      <c r="L80" s="11">
        <f>COUNTIF(I69:I81,$J80)</f>
        <v>1</v>
      </c>
    </row>
    <row r="81" spans="1:13" ht="13.5" x14ac:dyDescent="0.25">
      <c r="A81" s="1" t="s">
        <v>413</v>
      </c>
      <c r="B81" s="1" t="s">
        <v>112</v>
      </c>
      <c r="C81" s="1" t="str">
        <f t="shared" si="31"/>
        <v>Ferree</v>
      </c>
      <c r="D81" s="1" t="str">
        <f t="shared" si="32"/>
        <v>Victoria</v>
      </c>
      <c r="E81" s="1" t="str">
        <f t="shared" si="33"/>
        <v>Senator</v>
      </c>
      <c r="F81" s="1" t="str">
        <f t="shared" si="34"/>
        <v>No</v>
      </c>
      <c r="G81" s="1" t="str">
        <f t="shared" si="35"/>
        <v>PresAppt - SAPC</v>
      </c>
      <c r="I81" s="1" t="str">
        <f t="shared" si="36"/>
        <v>Spring 2015</v>
      </c>
      <c r="J81" s="10" t="s">
        <v>337</v>
      </c>
      <c r="K81" s="10" t="s">
        <v>504</v>
      </c>
      <c r="L81" s="11">
        <f>COUNTIF(I69:I81,$J81)</f>
        <v>3</v>
      </c>
    </row>
    <row r="82" spans="1:13" x14ac:dyDescent="0.2">
      <c r="J82" s="5" t="s">
        <v>7</v>
      </c>
      <c r="K82" s="5"/>
      <c r="L82" s="5"/>
    </row>
    <row r="83" spans="1:13" x14ac:dyDescent="0.2">
      <c r="B83" s="6" t="s">
        <v>144</v>
      </c>
      <c r="C83" s="6" t="s">
        <v>1</v>
      </c>
      <c r="D83" s="6" t="s">
        <v>2</v>
      </c>
      <c r="E83" s="6" t="s">
        <v>3</v>
      </c>
      <c r="F83" s="6" t="s">
        <v>172</v>
      </c>
      <c r="G83" s="6" t="s">
        <v>23</v>
      </c>
      <c r="I83" s="6" t="s">
        <v>161</v>
      </c>
      <c r="J83" s="7" t="s">
        <v>9</v>
      </c>
      <c r="K83" s="7" t="s">
        <v>8</v>
      </c>
      <c r="L83" s="7" t="s">
        <v>10</v>
      </c>
      <c r="M83" s="7" t="s">
        <v>15</v>
      </c>
    </row>
    <row r="84" spans="1:13" x14ac:dyDescent="0.2">
      <c r="A84" s="1" t="s">
        <v>457</v>
      </c>
      <c r="B84" s="1" t="s">
        <v>145</v>
      </c>
      <c r="C84" s="1" t="str">
        <f t="shared" ref="C84:C96" si="38">IF($A84="","",VLOOKUP($A84,$B$132:$G$267,2,FALSE))</f>
        <v>Clark</v>
      </c>
      <c r="D84" s="1" t="str">
        <f t="shared" ref="D84:D96" si="39">IF($A84="","",VLOOKUP($A84,$B$132:$G$267,3,FALSE))</f>
        <v>Jan</v>
      </c>
      <c r="E84" s="1" t="str">
        <f t="shared" ref="E84:E96" si="40">IF($A84="","",VLOOKUP($A84,$B$132:$G$267,4,FALSE))</f>
        <v>EFS</v>
      </c>
      <c r="F84" s="1" t="str">
        <f t="shared" ref="F84:F96" si="41">IF($A84="","",IF(VLOOKUP($A84,$B$132:$G$267,5,FALSE)=$B$83,"Yes","No"))</f>
        <v>Yes</v>
      </c>
      <c r="G84" s="1" t="str">
        <f t="shared" ref="G84:G96" si="42">IF($A84="","",VLOOKUP($A84,$B$132:$G$267,6,FALSE))</f>
        <v>CoAS</v>
      </c>
      <c r="I84" s="1" t="str">
        <f t="shared" ref="I84:I96" si="43">IF($A84="","",VLOOKUP($A84,$B$132:$I$267,8,FALSE))</f>
        <v>Spring 2016</v>
      </c>
      <c r="J84" s="1" t="s">
        <v>181</v>
      </c>
      <c r="K84" s="1" t="s">
        <v>177</v>
      </c>
      <c r="L84" s="6">
        <f>COUNTIF(E84:E96,K84)</f>
        <v>4</v>
      </c>
      <c r="M84" s="6" t="str">
        <f>IF(L84&gt;3,"Yes","No")</f>
        <v>Yes</v>
      </c>
    </row>
    <row r="85" spans="1:13" x14ac:dyDescent="0.2">
      <c r="A85" s="1" t="s">
        <v>453</v>
      </c>
      <c r="B85" s="1" t="s">
        <v>146</v>
      </c>
      <c r="C85" s="1" t="str">
        <f t="shared" si="38"/>
        <v>Fontenot</v>
      </c>
      <c r="D85" s="1" t="str">
        <f t="shared" si="39"/>
        <v>Renee</v>
      </c>
      <c r="E85" s="1" t="str">
        <f t="shared" si="40"/>
        <v>EFS</v>
      </c>
      <c r="F85" s="1" t="str">
        <f t="shared" si="41"/>
        <v>No</v>
      </c>
      <c r="G85" s="1" t="str">
        <f t="shared" si="42"/>
        <v>CoB</v>
      </c>
      <c r="I85" s="1" t="str">
        <f t="shared" si="43"/>
        <v>Spring 2017</v>
      </c>
      <c r="J85" s="8" t="s">
        <v>12</v>
      </c>
      <c r="K85" s="8" t="s">
        <v>207</v>
      </c>
      <c r="L85" s="6">
        <f t="shared" ref="L85:L91" si="44">COUNTIF(G$84:G$96,K85)</f>
        <v>2</v>
      </c>
      <c r="M85" s="6" t="str">
        <f>IF(L85&gt;0,"Yes","No")</f>
        <v>Yes</v>
      </c>
    </row>
    <row r="86" spans="1:13" x14ac:dyDescent="0.2">
      <c r="A86" s="1" t="s">
        <v>455</v>
      </c>
      <c r="B86" s="1" t="s">
        <v>147</v>
      </c>
      <c r="C86" s="1" t="str">
        <f t="shared" si="38"/>
        <v>McMillan</v>
      </c>
      <c r="D86" s="1" t="str">
        <f t="shared" si="39"/>
        <v>Ben</v>
      </c>
      <c r="E86" s="1" t="str">
        <f t="shared" si="40"/>
        <v>EFS</v>
      </c>
      <c r="F86" s="1" t="str">
        <f t="shared" si="41"/>
        <v>Yes</v>
      </c>
      <c r="G86" s="1" t="str">
        <f t="shared" si="42"/>
        <v>CoB</v>
      </c>
      <c r="I86" s="1" t="str">
        <f t="shared" si="43"/>
        <v>Spring 2017</v>
      </c>
      <c r="J86" s="8" t="s">
        <v>12</v>
      </c>
      <c r="K86" s="8" t="s">
        <v>208</v>
      </c>
      <c r="L86" s="6">
        <f t="shared" si="44"/>
        <v>1</v>
      </c>
      <c r="M86" s="6" t="str">
        <f>IF(L86&gt;0,"Yes","No")</f>
        <v>Yes</v>
      </c>
    </row>
    <row r="87" spans="1:13" x14ac:dyDescent="0.2">
      <c r="A87" s="1" t="s">
        <v>456</v>
      </c>
      <c r="B87" s="1" t="s">
        <v>148</v>
      </c>
      <c r="C87" s="1" t="str">
        <f t="shared" si="38"/>
        <v>Horgan</v>
      </c>
      <c r="D87" s="1" t="str">
        <f t="shared" si="39"/>
        <v>Maureen</v>
      </c>
      <c r="E87" s="1" t="str">
        <f t="shared" si="40"/>
        <v>EFS</v>
      </c>
      <c r="F87" s="1" t="str">
        <f t="shared" si="41"/>
        <v>Yes</v>
      </c>
      <c r="G87" s="1" t="str">
        <f t="shared" si="42"/>
        <v>CoAS</v>
      </c>
      <c r="I87" s="1" t="str">
        <f t="shared" si="43"/>
        <v>Spring 2015</v>
      </c>
      <c r="J87" s="8" t="s">
        <v>12</v>
      </c>
      <c r="K87" s="8" t="s">
        <v>209</v>
      </c>
      <c r="L87" s="6">
        <f t="shared" si="44"/>
        <v>1</v>
      </c>
      <c r="M87" s="6" t="str">
        <f>IF(L87&gt;0,"Yes","No")</f>
        <v>Yes</v>
      </c>
    </row>
    <row r="88" spans="1:13" x14ac:dyDescent="0.2">
      <c r="A88" s="1" t="s">
        <v>488</v>
      </c>
      <c r="B88" s="1" t="s">
        <v>149</v>
      </c>
      <c r="C88" s="1" t="str">
        <f t="shared" si="38"/>
        <v>Greene</v>
      </c>
      <c r="D88" s="1" t="str">
        <f t="shared" si="39"/>
        <v>Debbie</v>
      </c>
      <c r="E88" s="1" t="str">
        <f t="shared" si="40"/>
        <v>Volunteer</v>
      </c>
      <c r="F88" s="1" t="str">
        <f t="shared" si="41"/>
        <v>No</v>
      </c>
      <c r="G88" s="1" t="str">
        <f t="shared" si="42"/>
        <v>CoHS</v>
      </c>
      <c r="I88" s="1" t="str">
        <f t="shared" si="43"/>
        <v>Spring 2015</v>
      </c>
      <c r="J88" s="8" t="s">
        <v>12</v>
      </c>
      <c r="K88" s="8" t="s">
        <v>210</v>
      </c>
      <c r="L88" s="6">
        <f t="shared" si="44"/>
        <v>2</v>
      </c>
      <c r="M88" s="6" t="str">
        <f>IF(L88&gt;0,"Yes","No")</f>
        <v>Yes</v>
      </c>
    </row>
    <row r="89" spans="1:13" x14ac:dyDescent="0.2">
      <c r="A89" s="1" t="s">
        <v>480</v>
      </c>
      <c r="B89" s="1" t="s">
        <v>150</v>
      </c>
      <c r="C89" s="1" t="str">
        <f t="shared" si="38"/>
        <v>Sumowski</v>
      </c>
      <c r="D89" s="1" t="str">
        <f t="shared" si="39"/>
        <v>Rob</v>
      </c>
      <c r="E89" s="1" t="str">
        <f t="shared" si="40"/>
        <v>Volunteer</v>
      </c>
      <c r="F89" s="1" t="str">
        <f t="shared" si="41"/>
        <v>No</v>
      </c>
      <c r="G89" s="1" t="str">
        <f t="shared" si="42"/>
        <v>CoE</v>
      </c>
      <c r="I89" s="1" t="str">
        <f t="shared" si="43"/>
        <v>Spring 2015</v>
      </c>
      <c r="J89" s="8" t="s">
        <v>12</v>
      </c>
      <c r="K89" s="8" t="s">
        <v>17</v>
      </c>
      <c r="L89" s="6">
        <f t="shared" si="44"/>
        <v>0</v>
      </c>
      <c r="M89" s="6" t="str">
        <f>IF(L89&gt;0,"Yes","No")</f>
        <v>No</v>
      </c>
    </row>
    <row r="90" spans="1:13" x14ac:dyDescent="0.2">
      <c r="A90" s="1" t="s">
        <v>422</v>
      </c>
      <c r="B90" s="1" t="s">
        <v>154</v>
      </c>
      <c r="C90" s="1" t="str">
        <f t="shared" si="38"/>
        <v>Ruark</v>
      </c>
      <c r="D90" s="1" t="str">
        <f t="shared" si="39"/>
        <v>Lindy</v>
      </c>
      <c r="E90" s="1" t="str">
        <f t="shared" si="40"/>
        <v>Senator</v>
      </c>
      <c r="F90" s="1" t="str">
        <f t="shared" si="41"/>
        <v>No</v>
      </c>
      <c r="G90" s="1" t="str">
        <f t="shared" si="42"/>
        <v>Staff</v>
      </c>
      <c r="I90" s="1" t="str">
        <f t="shared" si="43"/>
        <v>Spring 2015</v>
      </c>
      <c r="J90" s="8" t="s">
        <v>164</v>
      </c>
      <c r="K90" s="8" t="s">
        <v>5</v>
      </c>
      <c r="L90" s="6">
        <f t="shared" si="44"/>
        <v>1</v>
      </c>
      <c r="M90" s="6" t="str">
        <f>IF(L90=1,"Yes","No")</f>
        <v>Yes</v>
      </c>
    </row>
    <row r="91" spans="1:13" x14ac:dyDescent="0.2">
      <c r="A91" s="1" t="s">
        <v>423</v>
      </c>
      <c r="B91" s="1" t="s">
        <v>155</v>
      </c>
      <c r="C91" s="1" t="str">
        <f t="shared" si="38"/>
        <v>Thomas</v>
      </c>
      <c r="D91" s="1" t="str">
        <f t="shared" si="39"/>
        <v>Evelyn</v>
      </c>
      <c r="E91" s="1" t="str">
        <f t="shared" si="40"/>
        <v>Senator</v>
      </c>
      <c r="F91" s="1" t="str">
        <f t="shared" si="41"/>
        <v>No</v>
      </c>
      <c r="G91" s="1" t="str">
        <f t="shared" si="42"/>
        <v>Staff</v>
      </c>
      <c r="I91" s="1" t="str">
        <f t="shared" si="43"/>
        <v>Spring 2015</v>
      </c>
      <c r="J91" s="8" t="s">
        <v>165</v>
      </c>
      <c r="K91" s="8" t="s">
        <v>13</v>
      </c>
      <c r="L91" s="6">
        <f t="shared" si="44"/>
        <v>4</v>
      </c>
      <c r="M91" s="6" t="str">
        <f>IF(L91=4,"Yes","No")</f>
        <v>Yes</v>
      </c>
    </row>
    <row r="92" spans="1:13" x14ac:dyDescent="0.2">
      <c r="A92" s="1" t="s">
        <v>424</v>
      </c>
      <c r="B92" s="1" t="s">
        <v>153</v>
      </c>
      <c r="C92" s="1" t="str">
        <f t="shared" si="38"/>
        <v>Johnson</v>
      </c>
      <c r="D92" s="1" t="str">
        <f t="shared" si="39"/>
        <v>Brittiny</v>
      </c>
      <c r="E92" s="1" t="str">
        <f t="shared" si="40"/>
        <v>Senator</v>
      </c>
      <c r="F92" s="1" t="str">
        <f t="shared" si="41"/>
        <v>No</v>
      </c>
      <c r="G92" s="1" t="str">
        <f t="shared" si="42"/>
        <v>Staff</v>
      </c>
      <c r="I92" s="1" t="str">
        <f t="shared" si="43"/>
        <v>Spring 2015</v>
      </c>
      <c r="J92" s="8" t="s">
        <v>166</v>
      </c>
      <c r="K92" s="8" t="s">
        <v>14</v>
      </c>
      <c r="L92" s="6">
        <f>COUNTIF(F$84:F$96,"Yes")</f>
        <v>4</v>
      </c>
      <c r="M92" s="6"/>
    </row>
    <row r="93" spans="1:13" x14ac:dyDescent="0.2">
      <c r="A93" s="1" t="s">
        <v>404</v>
      </c>
      <c r="B93" s="1" t="s">
        <v>151</v>
      </c>
      <c r="C93" s="1" t="str">
        <f t="shared" si="38"/>
        <v>Gastley</v>
      </c>
      <c r="D93" s="1" t="str">
        <f t="shared" si="39"/>
        <v>David</v>
      </c>
      <c r="E93" s="1" t="str">
        <f t="shared" si="40"/>
        <v>Non-Senator</v>
      </c>
      <c r="F93" s="1" t="str">
        <f t="shared" si="41"/>
        <v>No</v>
      </c>
      <c r="G93" s="1" t="str">
        <f t="shared" si="42"/>
        <v>Student</v>
      </c>
      <c r="I93" s="1" t="str">
        <f t="shared" si="43"/>
        <v>Spring 2015</v>
      </c>
      <c r="J93" s="8" t="s">
        <v>180</v>
      </c>
      <c r="K93" s="8" t="s">
        <v>179</v>
      </c>
      <c r="L93" s="6">
        <f>SUM(L85:L89)</f>
        <v>6</v>
      </c>
      <c r="M93" s="6" t="str">
        <f>IF(L93=6,"Yes","No")</f>
        <v>Yes</v>
      </c>
    </row>
    <row r="94" spans="1:13" ht="13.5" x14ac:dyDescent="0.25">
      <c r="A94" s="1" t="s">
        <v>421</v>
      </c>
      <c r="B94" s="1" t="s">
        <v>152</v>
      </c>
      <c r="C94" s="1" t="str">
        <f t="shared" si="38"/>
        <v>Napier</v>
      </c>
      <c r="D94" s="1" t="str">
        <f t="shared" si="39"/>
        <v>Cassie</v>
      </c>
      <c r="E94" s="1" t="str">
        <f t="shared" si="40"/>
        <v>Non-Senator</v>
      </c>
      <c r="F94" s="1" t="str">
        <f t="shared" si="41"/>
        <v>No</v>
      </c>
      <c r="G94" s="1" t="str">
        <f t="shared" si="42"/>
        <v>Staff</v>
      </c>
      <c r="I94" s="1" t="str">
        <f t="shared" si="43"/>
        <v>Spring 2015</v>
      </c>
      <c r="J94" s="10" t="s">
        <v>217</v>
      </c>
      <c r="K94" s="10" t="s">
        <v>504</v>
      </c>
      <c r="L94" s="11">
        <f>COUNTIF(I84:I96,$J94)</f>
        <v>10</v>
      </c>
    </row>
    <row r="95" spans="1:13" ht="13.5" x14ac:dyDescent="0.25">
      <c r="A95" s="1" t="s">
        <v>416</v>
      </c>
      <c r="B95" s="1" t="s">
        <v>501</v>
      </c>
      <c r="C95" s="1" t="str">
        <f t="shared" si="38"/>
        <v>Ward</v>
      </c>
      <c r="D95" s="1" t="str">
        <f t="shared" si="39"/>
        <v>Carol</v>
      </c>
      <c r="E95" s="1" t="str">
        <f t="shared" si="40"/>
        <v>Non-Senator</v>
      </c>
      <c r="F95" s="1" t="str">
        <f t="shared" si="41"/>
        <v>No</v>
      </c>
      <c r="G95" s="1" t="str">
        <f t="shared" si="42"/>
        <v>CBO Designee - RPIPC</v>
      </c>
      <c r="I95" s="1" t="str">
        <f t="shared" si="43"/>
        <v>Spring 2015</v>
      </c>
      <c r="J95" s="10" t="s">
        <v>251</v>
      </c>
      <c r="K95" s="10" t="s">
        <v>504</v>
      </c>
      <c r="L95" s="11">
        <f>COUNTIF(I84:I96,$J95)</f>
        <v>1</v>
      </c>
    </row>
    <row r="96" spans="1:13" ht="13.5" x14ac:dyDescent="0.25">
      <c r="A96" s="1" t="s">
        <v>414</v>
      </c>
      <c r="B96" s="1" t="s">
        <v>112</v>
      </c>
      <c r="C96" s="1" t="str">
        <f t="shared" si="38"/>
        <v>Allen</v>
      </c>
      <c r="D96" s="1" t="str">
        <f t="shared" si="39"/>
        <v>Susan</v>
      </c>
      <c r="E96" s="1" t="str">
        <f t="shared" si="40"/>
        <v>Senator</v>
      </c>
      <c r="F96" s="1" t="str">
        <f t="shared" si="41"/>
        <v>Yes</v>
      </c>
      <c r="G96" s="1" t="str">
        <f t="shared" si="42"/>
        <v>PresAppt - RPIPC</v>
      </c>
      <c r="I96" s="1" t="str">
        <f t="shared" si="43"/>
        <v>Spring 2015</v>
      </c>
      <c r="J96" s="10" t="s">
        <v>337</v>
      </c>
      <c r="K96" s="10" t="s">
        <v>504</v>
      </c>
      <c r="L96" s="11">
        <f>COUNTIF(I84:I96,$J96)</f>
        <v>2</v>
      </c>
    </row>
    <row r="97" spans="1:13" ht="13.5" x14ac:dyDescent="0.25">
      <c r="J97" s="10"/>
      <c r="K97" s="10"/>
      <c r="L97" s="11"/>
    </row>
    <row r="98" spans="1:13" x14ac:dyDescent="0.2">
      <c r="B98" s="6" t="s">
        <v>226</v>
      </c>
      <c r="C98" s="6" t="s">
        <v>1</v>
      </c>
      <c r="D98" s="6" t="s">
        <v>2</v>
      </c>
      <c r="E98" s="6" t="s">
        <v>3</v>
      </c>
      <c r="F98" s="6" t="s">
        <v>239</v>
      </c>
      <c r="G98" s="6" t="s">
        <v>4</v>
      </c>
      <c r="H98" s="1" t="s">
        <v>505</v>
      </c>
      <c r="I98" s="6" t="s">
        <v>161</v>
      </c>
      <c r="J98" s="7" t="s">
        <v>9</v>
      </c>
      <c r="K98" s="7" t="s">
        <v>8</v>
      </c>
      <c r="L98" s="7" t="s">
        <v>10</v>
      </c>
      <c r="M98" s="7" t="s">
        <v>15</v>
      </c>
    </row>
    <row r="99" spans="1:13" x14ac:dyDescent="0.2">
      <c r="A99" s="1" t="s">
        <v>458</v>
      </c>
      <c r="B99" s="1" t="s">
        <v>230</v>
      </c>
      <c r="C99" s="1" t="str">
        <f t="shared" ref="C99:C108" si="45">IF($A99="","",VLOOKUP($A99,$B$132:$G$267,2,FALSE))</f>
        <v>Sumpter</v>
      </c>
      <c r="D99" s="1" t="str">
        <f t="shared" ref="D99:D108" si="46">IF($A99="","",VLOOKUP($A99,$B$132:$G$267,3,FALSE))</f>
        <v>Amy</v>
      </c>
      <c r="E99" s="1" t="str">
        <f t="shared" ref="E99:E109" si="47">IF($A99="","",VLOOKUP($A99,$B$132:$G$267,4,FALSE))</f>
        <v>EFS</v>
      </c>
      <c r="F99" s="1" t="str">
        <f t="shared" ref="F99:F109" si="48">IF($A99="","",IF(VLOOKUP($A99,$B$132:$G$267,5,FALSE)=$B$98,"Yes","No"))</f>
        <v>Yes</v>
      </c>
      <c r="G99" s="1" t="str">
        <f t="shared" ref="G99:G109" si="49">IF($A99="","",VLOOKUP($A99,$B$132:$G$267,6,FALSE))</f>
        <v>CoAS</v>
      </c>
      <c r="H99" s="1" t="s">
        <v>508</v>
      </c>
      <c r="I99" s="1" t="str">
        <f t="shared" ref="I99:I109" si="50">IF($A99="","",VLOOKUP($A99,$B$132:$I$267,8,FALSE))</f>
        <v>Spring 2015</v>
      </c>
      <c r="J99" s="1" t="s">
        <v>12</v>
      </c>
      <c r="K99" s="1" t="s">
        <v>207</v>
      </c>
      <c r="L99" s="6">
        <f>COUNTIF(G$99:G$114,K99)</f>
        <v>2</v>
      </c>
      <c r="M99" s="6" t="str">
        <f>IF(L99&gt;0,"Yes","No")</f>
        <v>Yes</v>
      </c>
    </row>
    <row r="100" spans="1:13" x14ac:dyDescent="0.2">
      <c r="A100" s="1" t="s">
        <v>459</v>
      </c>
      <c r="B100" s="1" t="s">
        <v>231</v>
      </c>
      <c r="C100" s="1" t="str">
        <f t="shared" si="45"/>
        <v>Metzker</v>
      </c>
      <c r="D100" s="1" t="str">
        <f t="shared" si="46"/>
        <v>Julia</v>
      </c>
      <c r="E100" s="1" t="str">
        <f t="shared" si="47"/>
        <v>EFS</v>
      </c>
      <c r="F100" s="1" t="str">
        <f t="shared" si="48"/>
        <v>No</v>
      </c>
      <c r="G100" s="1" t="str">
        <f t="shared" si="49"/>
        <v>CoAS</v>
      </c>
      <c r="H100" s="1" t="s">
        <v>529</v>
      </c>
      <c r="I100" s="1" t="str">
        <f t="shared" si="50"/>
        <v>Spring 2015</v>
      </c>
      <c r="J100" s="1" t="s">
        <v>12</v>
      </c>
      <c r="K100" s="1" t="s">
        <v>208</v>
      </c>
      <c r="L100" s="6">
        <f>COUNTIF(G$99:G$114,K100)</f>
        <v>1</v>
      </c>
      <c r="M100" s="6" t="str">
        <f>IF(L100&gt;0,"Yes","No")</f>
        <v>Yes</v>
      </c>
    </row>
    <row r="101" spans="1:13" x14ac:dyDescent="0.2">
      <c r="A101" s="1" t="s">
        <v>468</v>
      </c>
      <c r="B101" s="1" t="s">
        <v>232</v>
      </c>
      <c r="C101" s="1" t="str">
        <f t="shared" si="45"/>
        <v>Carter</v>
      </c>
      <c r="D101" s="1" t="str">
        <f t="shared" si="46"/>
        <v>Ruth</v>
      </c>
      <c r="E101" s="1" t="str">
        <f t="shared" si="47"/>
        <v>EFS</v>
      </c>
      <c r="F101" s="1" t="str">
        <f t="shared" si="48"/>
        <v>No</v>
      </c>
      <c r="G101" s="1" t="str">
        <f t="shared" si="49"/>
        <v>CoAS</v>
      </c>
      <c r="H101" s="1" t="s">
        <v>524</v>
      </c>
      <c r="I101" s="1" t="str">
        <f t="shared" si="50"/>
        <v>Spring 2017</v>
      </c>
      <c r="J101" s="1" t="s">
        <v>12</v>
      </c>
      <c r="K101" s="1" t="s">
        <v>209</v>
      </c>
      <c r="L101" s="6">
        <f>COUNTIF(G$99:G$114,K101)</f>
        <v>1</v>
      </c>
      <c r="M101" s="6" t="str">
        <f>IF(L101&gt;0,"Yes","No")</f>
        <v>Yes</v>
      </c>
    </row>
    <row r="102" spans="1:13" x14ac:dyDescent="0.2">
      <c r="A102" s="1" t="s">
        <v>483</v>
      </c>
      <c r="B102" s="1" t="s">
        <v>233</v>
      </c>
      <c r="C102" s="1" t="str">
        <f t="shared" si="45"/>
        <v>Magoulick</v>
      </c>
      <c r="D102" s="1" t="str">
        <f t="shared" si="46"/>
        <v xml:space="preserve">Mary </v>
      </c>
      <c r="E102" s="1" t="str">
        <f t="shared" si="47"/>
        <v>Volunteer</v>
      </c>
      <c r="F102" s="1" t="str">
        <f t="shared" si="48"/>
        <v>Yes</v>
      </c>
      <c r="G102" s="1" t="str">
        <f t="shared" si="49"/>
        <v>CoAS</v>
      </c>
      <c r="H102" s="1" t="s">
        <v>530</v>
      </c>
      <c r="I102" s="1" t="str">
        <f t="shared" si="50"/>
        <v>Spring 2015</v>
      </c>
      <c r="J102" s="1" t="s">
        <v>12</v>
      </c>
      <c r="K102" s="1" t="s">
        <v>210</v>
      </c>
      <c r="L102" s="6">
        <f>COUNTIF(G$99:G$114,K102)</f>
        <v>7</v>
      </c>
      <c r="M102" s="6" t="str">
        <f>IF(L102&gt;0,"Yes","No")</f>
        <v>Yes</v>
      </c>
    </row>
    <row r="103" spans="1:13" x14ac:dyDescent="0.2">
      <c r="A103" s="1" t="s">
        <v>484</v>
      </c>
      <c r="B103" s="1" t="s">
        <v>234</v>
      </c>
      <c r="C103" s="1" t="str">
        <f t="shared" si="45"/>
        <v>Gorham</v>
      </c>
      <c r="D103" s="1" t="str">
        <f t="shared" si="46"/>
        <v xml:space="preserve">Roberta </v>
      </c>
      <c r="E103" s="1" t="str">
        <f t="shared" si="47"/>
        <v>Volunteer</v>
      </c>
      <c r="F103" s="1" t="str">
        <f t="shared" si="48"/>
        <v>Yes</v>
      </c>
      <c r="G103" s="1" t="str">
        <f t="shared" si="49"/>
        <v>CoB</v>
      </c>
      <c r="I103" s="1" t="str">
        <f t="shared" si="50"/>
        <v>Spring 2015</v>
      </c>
      <c r="J103" s="1" t="s">
        <v>12</v>
      </c>
      <c r="K103" s="1" t="s">
        <v>17</v>
      </c>
      <c r="L103" s="6">
        <f>COUNTIF(G$99:G$114,K103)</f>
        <v>1</v>
      </c>
      <c r="M103" s="6" t="str">
        <f>IF(L103&gt;0,"Yes","No")</f>
        <v>Yes</v>
      </c>
    </row>
    <row r="104" spans="1:13" x14ac:dyDescent="0.2">
      <c r="A104" s="1" t="s">
        <v>485</v>
      </c>
      <c r="B104" s="1" t="s">
        <v>235</v>
      </c>
      <c r="C104" s="1" t="str">
        <f t="shared" si="45"/>
        <v>Wood</v>
      </c>
      <c r="D104" s="1" t="str">
        <f t="shared" si="46"/>
        <v>Dana</v>
      </c>
      <c r="E104" s="1" t="str">
        <f t="shared" si="47"/>
        <v>Volunteer</v>
      </c>
      <c r="F104" s="1" t="str">
        <f t="shared" si="48"/>
        <v>No</v>
      </c>
      <c r="G104" s="1" t="str">
        <f t="shared" si="49"/>
        <v>CoAS</v>
      </c>
      <c r="H104" s="1" t="s">
        <v>508</v>
      </c>
      <c r="I104" s="1" t="str">
        <f t="shared" si="50"/>
        <v>Spring 2015</v>
      </c>
      <c r="J104" s="1" t="s">
        <v>243</v>
      </c>
      <c r="K104" s="1" t="s">
        <v>177</v>
      </c>
      <c r="L104" s="66">
        <f>COUNTIF(E$99:E$114,K104)</f>
        <v>3</v>
      </c>
      <c r="M104" s="6" t="str">
        <f>IF(L104&gt;2,"Yes","No")</f>
        <v>Yes</v>
      </c>
    </row>
    <row r="105" spans="1:13" ht="13.5" x14ac:dyDescent="0.25">
      <c r="A105" s="1" t="s">
        <v>487</v>
      </c>
      <c r="B105" s="1" t="s">
        <v>236</v>
      </c>
      <c r="C105" s="1" t="str">
        <f t="shared" si="45"/>
        <v>Winn</v>
      </c>
      <c r="D105" s="1" t="str">
        <f t="shared" si="46"/>
        <v>Sheryl</v>
      </c>
      <c r="E105" s="1" t="str">
        <f t="shared" si="47"/>
        <v>Volunteer</v>
      </c>
      <c r="F105" s="1" t="str">
        <f t="shared" si="48"/>
        <v>No</v>
      </c>
      <c r="G105" s="1" t="str">
        <f t="shared" si="49"/>
        <v>CoHS</v>
      </c>
      <c r="I105" s="1" t="str">
        <f t="shared" si="50"/>
        <v>Spring 2015</v>
      </c>
      <c r="J105" s="8"/>
      <c r="K105" s="10" t="s">
        <v>14</v>
      </c>
      <c r="L105" s="11">
        <f>COUNTIF(F99:F114,"Yes")</f>
        <v>5</v>
      </c>
    </row>
    <row r="106" spans="1:13" ht="13.5" x14ac:dyDescent="0.25">
      <c r="A106" s="1" t="s">
        <v>528</v>
      </c>
      <c r="B106" s="1" t="s">
        <v>237</v>
      </c>
      <c r="C106" s="1" t="str">
        <f t="shared" si="45"/>
        <v>Samples</v>
      </c>
      <c r="D106" s="1" t="str">
        <f t="shared" si="46"/>
        <v>Brandon</v>
      </c>
      <c r="E106" s="1" t="str">
        <f t="shared" si="47"/>
        <v>Volunteer</v>
      </c>
      <c r="F106" s="1" t="str">
        <f t="shared" si="48"/>
        <v>No</v>
      </c>
      <c r="G106" s="1" t="str">
        <f t="shared" si="49"/>
        <v>CoAS</v>
      </c>
      <c r="H106" s="1" t="s">
        <v>514</v>
      </c>
      <c r="I106" s="1" t="str">
        <f t="shared" si="50"/>
        <v>Spring 2015</v>
      </c>
      <c r="J106" s="10" t="s">
        <v>217</v>
      </c>
      <c r="K106" s="10" t="s">
        <v>504</v>
      </c>
      <c r="L106" s="11">
        <f>COUNTIF(I99:I114,$J106)</f>
        <v>12</v>
      </c>
    </row>
    <row r="107" spans="1:13" ht="13.5" x14ac:dyDescent="0.25">
      <c r="A107" s="1" t="s">
        <v>470</v>
      </c>
      <c r="B107" s="1" t="s">
        <v>516</v>
      </c>
      <c r="C107" s="1" t="str">
        <f t="shared" si="45"/>
        <v>Mocnik</v>
      </c>
      <c r="D107" s="1" t="str">
        <f t="shared" si="46"/>
        <v>Joe</v>
      </c>
      <c r="E107" s="1" t="str">
        <f t="shared" si="47"/>
        <v>Volunteer</v>
      </c>
      <c r="F107" s="1" t="str">
        <f t="shared" si="48"/>
        <v>No</v>
      </c>
      <c r="G107" s="1" t="str">
        <f t="shared" si="49"/>
        <v>Library</v>
      </c>
      <c r="I107" s="1" t="str">
        <f t="shared" si="50"/>
        <v>Spring 2015</v>
      </c>
      <c r="J107" s="10" t="s">
        <v>251</v>
      </c>
      <c r="K107" s="10" t="s">
        <v>504</v>
      </c>
      <c r="L107" s="11">
        <f>COUNTIF(I99:I114,$J107)</f>
        <v>0</v>
      </c>
    </row>
    <row r="108" spans="1:13" ht="13.5" x14ac:dyDescent="0.25">
      <c r="A108" s="1" t="s">
        <v>527</v>
      </c>
      <c r="B108" s="1" t="s">
        <v>517</v>
      </c>
      <c r="C108" s="1" t="str">
        <f t="shared" si="45"/>
        <v>Beasley</v>
      </c>
      <c r="D108" s="1" t="str">
        <f t="shared" si="46"/>
        <v>Nancy</v>
      </c>
      <c r="E108" s="1" t="str">
        <f t="shared" si="47"/>
        <v>Volunteer</v>
      </c>
      <c r="F108" s="1" t="str">
        <f t="shared" si="48"/>
        <v>No</v>
      </c>
      <c r="G108" s="1" t="str">
        <f t="shared" si="49"/>
        <v>CoAS</v>
      </c>
      <c r="H108" s="1" t="s">
        <v>515</v>
      </c>
      <c r="I108" s="1" t="str">
        <f t="shared" si="50"/>
        <v>Spring 2015</v>
      </c>
      <c r="J108" s="10" t="s">
        <v>337</v>
      </c>
      <c r="K108" s="10" t="s">
        <v>504</v>
      </c>
      <c r="L108" s="11">
        <f>COUNTIF(I99:I114,$J108)</f>
        <v>1</v>
      </c>
    </row>
    <row r="109" spans="1:13" ht="13.5" x14ac:dyDescent="0.25">
      <c r="A109" s="1" t="s">
        <v>534</v>
      </c>
      <c r="B109" s="1" t="s">
        <v>518</v>
      </c>
      <c r="C109" s="1" t="s">
        <v>541</v>
      </c>
      <c r="D109" s="1" t="s">
        <v>542</v>
      </c>
      <c r="E109" s="1" t="str">
        <f t="shared" si="47"/>
        <v>Volunteer</v>
      </c>
      <c r="F109" s="1" t="str">
        <f t="shared" si="48"/>
        <v>No</v>
      </c>
      <c r="G109" s="1" t="str">
        <f t="shared" si="49"/>
        <v>CoB</v>
      </c>
      <c r="H109" s="1" t="s">
        <v>535</v>
      </c>
      <c r="I109" s="1" t="str">
        <f t="shared" si="50"/>
        <v>Spring 2015</v>
      </c>
      <c r="J109" s="10"/>
      <c r="K109" s="10"/>
      <c r="L109" s="11"/>
    </row>
    <row r="110" spans="1:13" ht="13.5" x14ac:dyDescent="0.25">
      <c r="B110" s="1" t="s">
        <v>519</v>
      </c>
      <c r="J110" s="10"/>
      <c r="K110" s="10"/>
      <c r="L110" s="11"/>
    </row>
    <row r="111" spans="1:13" ht="13.5" x14ac:dyDescent="0.25">
      <c r="B111" s="1" t="s">
        <v>520</v>
      </c>
      <c r="J111" s="10"/>
      <c r="K111" s="10"/>
      <c r="L111" s="11"/>
    </row>
    <row r="112" spans="1:13" ht="13.5" x14ac:dyDescent="0.25">
      <c r="B112" s="1" t="s">
        <v>536</v>
      </c>
      <c r="J112" s="10"/>
      <c r="K112" s="10"/>
      <c r="L112" s="11"/>
    </row>
    <row r="113" spans="1:13" x14ac:dyDescent="0.2">
      <c r="A113" s="1" t="s">
        <v>358</v>
      </c>
      <c r="B113" s="1" t="s">
        <v>238</v>
      </c>
      <c r="C113" s="1" t="str">
        <f>IF($A113="","",VLOOKUP($A113,$B$132:$G$267,2,FALSE))</f>
        <v>Anderson</v>
      </c>
      <c r="D113" s="1" t="str">
        <f>IF($A113="","",VLOOKUP($A113,$B$132:$G$267,3,FALSE))</f>
        <v>Kay</v>
      </c>
      <c r="E113" s="1" t="str">
        <f>IF($A113="","",VLOOKUP($A113,$B$132:$G$267,4,FALSE))</f>
        <v>Non-Senator</v>
      </c>
      <c r="F113" s="1" t="s">
        <v>318</v>
      </c>
      <c r="G113" s="1" t="s">
        <v>238</v>
      </c>
      <c r="I113" s="1" t="str">
        <f>IF($A113="","",VLOOKUP($A113,$B$132:$I$267,8,FALSE))</f>
        <v>Spring 2015</v>
      </c>
    </row>
    <row r="114" spans="1:13" x14ac:dyDescent="0.2">
      <c r="A114" s="1" t="s">
        <v>498</v>
      </c>
      <c r="B114" s="1" t="s">
        <v>184</v>
      </c>
      <c r="C114" s="1" t="str">
        <f>IF($A114="","",VLOOKUP($A114,$B$132:$G$267,2,FALSE))</f>
        <v>Meade Smith</v>
      </c>
      <c r="D114" s="1" t="str">
        <f>IF($A114="","",VLOOKUP($A114,$B$132:$G$267,3,FALSE))</f>
        <v>Cara</v>
      </c>
      <c r="E114" s="1" t="str">
        <f>IF($A114="","",VLOOKUP($A114,$B$132:$G$267,4,FALSE))</f>
        <v>Non-Senator</v>
      </c>
      <c r="F114" s="1" t="str">
        <f>IF($A114="","",IF(VLOOKUP($A114,$B$132:$G$267,5,FALSE)=$B$98,"Yes","No"))</f>
        <v>Yes</v>
      </c>
      <c r="G114" s="1" t="s">
        <v>208</v>
      </c>
      <c r="I114" s="1" t="str">
        <f>IF($A114="","",VLOOKUP($A114,$B$132:$I$267,8,FALSE))</f>
        <v>Spring 2015</v>
      </c>
    </row>
    <row r="115" spans="1:13" x14ac:dyDescent="0.2">
      <c r="J115" s="5" t="s">
        <v>171</v>
      </c>
      <c r="K115" s="5"/>
      <c r="L115" s="5"/>
    </row>
    <row r="116" spans="1:13" x14ac:dyDescent="0.2">
      <c r="B116" s="6" t="s">
        <v>0</v>
      </c>
      <c r="C116" s="6" t="s">
        <v>1</v>
      </c>
      <c r="D116" s="6" t="s">
        <v>2</v>
      </c>
      <c r="E116" s="6" t="s">
        <v>3</v>
      </c>
      <c r="F116" s="6" t="s">
        <v>183</v>
      </c>
      <c r="G116" s="6" t="s">
        <v>4</v>
      </c>
      <c r="I116" s="6" t="s">
        <v>161</v>
      </c>
      <c r="J116" s="7" t="s">
        <v>9</v>
      </c>
      <c r="K116" s="7" t="s">
        <v>8</v>
      </c>
      <c r="L116" s="7" t="s">
        <v>10</v>
      </c>
      <c r="M116" s="7" t="s">
        <v>15</v>
      </c>
    </row>
    <row r="117" spans="1:13" x14ac:dyDescent="0.2">
      <c r="A117" s="1" t="s">
        <v>256</v>
      </c>
      <c r="B117" s="1" t="s">
        <v>98</v>
      </c>
      <c r="C117" s="1" t="str">
        <f t="shared" ref="C117:C126" si="51">IF($A117="","",VLOOKUP($A117,$B$132:$G$267,2,FALSE))</f>
        <v>Dorman</v>
      </c>
      <c r="D117" s="1" t="str">
        <f t="shared" ref="D117:D126" si="52">IF($A117="","",VLOOKUP($A117,$B$132:$G$267,3,FALSE))</f>
        <v>Steve</v>
      </c>
      <c r="E117" s="1" t="str">
        <f t="shared" ref="E117:E126" si="53">IF($A117="","",VLOOKUP($A117,$B$132:$G$267,4,FALSE))</f>
        <v>Senator</v>
      </c>
      <c r="F117" s="1" t="str">
        <f t="shared" ref="F117:F126" si="54">IF($A117="","",IF(VLOOKUP($A117,$B$132:$G$267,5,FALSE)=$B$116,"Yes","No"))</f>
        <v>Yes</v>
      </c>
      <c r="G117" s="1" t="str">
        <f t="shared" ref="G117:G126" si="55">IF($A117="","",VLOOKUP($A117,$B$132:$G$267,6,FALSE))</f>
        <v>University President</v>
      </c>
      <c r="I117" s="1" t="str">
        <f t="shared" ref="I117:I126" si="56">IF($A117="","",VLOOKUP($A117,$B$132:$I$267,8,FALSE))</f>
        <v>ex officio</v>
      </c>
      <c r="J117" s="1" t="s">
        <v>12</v>
      </c>
      <c r="K117" s="1" t="s">
        <v>207</v>
      </c>
      <c r="L117" s="6">
        <f>COUNTIF(G$117:G$126,K117)</f>
        <v>1</v>
      </c>
      <c r="M117" s="6" t="str">
        <f>IF(L117&gt;0,"Yes","No")</f>
        <v>Yes</v>
      </c>
    </row>
    <row r="118" spans="1:13" x14ac:dyDescent="0.2">
      <c r="A118" s="1" t="s">
        <v>257</v>
      </c>
      <c r="B118" s="1" t="s">
        <v>202</v>
      </c>
      <c r="C118" s="1" t="str">
        <f t="shared" si="51"/>
        <v>Brown</v>
      </c>
      <c r="D118" s="1" t="str">
        <f t="shared" si="52"/>
        <v>Kelli</v>
      </c>
      <c r="E118" s="1" t="str">
        <f t="shared" si="53"/>
        <v>Senator</v>
      </c>
      <c r="F118" s="1" t="str">
        <f t="shared" si="54"/>
        <v>Yes</v>
      </c>
      <c r="G118" s="1" t="str">
        <f t="shared" si="55"/>
        <v>CAO/Provost</v>
      </c>
      <c r="I118" s="1" t="str">
        <f t="shared" si="56"/>
        <v>ex officio</v>
      </c>
      <c r="J118" s="1" t="s">
        <v>12</v>
      </c>
      <c r="K118" s="1" t="s">
        <v>208</v>
      </c>
      <c r="L118" s="6">
        <f>COUNTIF(G$117:G$126,K118)</f>
        <v>1</v>
      </c>
      <c r="M118" s="6" t="str">
        <f>IF(L118&gt;0,"Yes","No")</f>
        <v>Yes</v>
      </c>
    </row>
    <row r="119" spans="1:13" x14ac:dyDescent="0.2">
      <c r="A119" s="1" t="s">
        <v>323</v>
      </c>
      <c r="B119" s="1" t="s">
        <v>99</v>
      </c>
      <c r="C119" s="1" t="str">
        <f t="shared" si="51"/>
        <v>Steele</v>
      </c>
      <c r="D119" s="1" t="str">
        <f t="shared" si="52"/>
        <v>Susan</v>
      </c>
      <c r="E119" s="1" t="str">
        <f t="shared" si="53"/>
        <v>EFS</v>
      </c>
      <c r="F119" s="1" t="str">
        <f t="shared" si="54"/>
        <v>Yes</v>
      </c>
      <c r="G119" s="1" t="str">
        <f t="shared" si="55"/>
        <v>CoHS</v>
      </c>
      <c r="I119" s="1" t="str">
        <f t="shared" si="56"/>
        <v>Spring 2017</v>
      </c>
      <c r="J119" s="1" t="s">
        <v>12</v>
      </c>
      <c r="K119" s="1" t="s">
        <v>209</v>
      </c>
      <c r="L119" s="6">
        <f>COUNTIF(G$117:G$126,K119)</f>
        <v>1</v>
      </c>
      <c r="M119" s="6" t="str">
        <f>IF(L119&gt;0,"Yes","No")</f>
        <v>Yes</v>
      </c>
    </row>
    <row r="120" spans="1:13" x14ac:dyDescent="0.2">
      <c r="A120" s="1" t="s">
        <v>461</v>
      </c>
      <c r="B120" s="1" t="s">
        <v>182</v>
      </c>
      <c r="C120" s="1" t="str">
        <f t="shared" si="51"/>
        <v>Swinton</v>
      </c>
      <c r="D120" s="1" t="str">
        <f t="shared" si="52"/>
        <v>John</v>
      </c>
      <c r="E120" s="1" t="str">
        <f t="shared" si="53"/>
        <v>EFS</v>
      </c>
      <c r="F120" s="1" t="str">
        <f t="shared" si="54"/>
        <v>No</v>
      </c>
      <c r="G120" s="1" t="str">
        <f t="shared" si="55"/>
        <v>CoB</v>
      </c>
      <c r="I120" s="1" t="str">
        <f t="shared" si="56"/>
        <v>Spring 2015</v>
      </c>
      <c r="J120" s="1" t="s">
        <v>12</v>
      </c>
      <c r="K120" s="1" t="s">
        <v>210</v>
      </c>
      <c r="L120" s="6">
        <f>COUNTIF(G$117:G$126,K120)</f>
        <v>1</v>
      </c>
      <c r="M120" s="6" t="str">
        <f>IF(L120&gt;0,"Yes","No")</f>
        <v>Yes</v>
      </c>
    </row>
    <row r="121" spans="1:13" x14ac:dyDescent="0.2">
      <c r="A121" s="1" t="s">
        <v>462</v>
      </c>
      <c r="B121" s="1" t="s">
        <v>240</v>
      </c>
      <c r="C121" s="1" t="str">
        <f t="shared" si="51"/>
        <v>Turner</v>
      </c>
      <c r="D121" s="1" t="str">
        <f t="shared" si="52"/>
        <v>Craig</v>
      </c>
      <c r="E121" s="1" t="str">
        <f t="shared" si="53"/>
        <v>EFS</v>
      </c>
      <c r="F121" s="1" t="str">
        <f t="shared" si="54"/>
        <v>Yes</v>
      </c>
      <c r="G121" s="1" t="str">
        <f t="shared" si="55"/>
        <v>CoAS</v>
      </c>
      <c r="I121" s="1" t="str">
        <f t="shared" si="56"/>
        <v>Spring 2015</v>
      </c>
      <c r="J121" s="1" t="s">
        <v>12</v>
      </c>
      <c r="K121" s="1" t="s">
        <v>17</v>
      </c>
      <c r="L121" s="6">
        <f>COUNTIF(G$117:G$126,K121)</f>
        <v>1</v>
      </c>
      <c r="M121" s="6" t="str">
        <f>IF(L121&gt;0,"Yes","No")</f>
        <v>Yes</v>
      </c>
    </row>
    <row r="122" spans="1:13" x14ac:dyDescent="0.2">
      <c r="A122" s="1" t="s">
        <v>454</v>
      </c>
      <c r="B122" s="1" t="s">
        <v>100</v>
      </c>
      <c r="C122" s="1" t="str">
        <f t="shared" si="51"/>
        <v>Davis</v>
      </c>
      <c r="D122" s="1" t="str">
        <f t="shared" si="52"/>
        <v>Ben</v>
      </c>
      <c r="E122" s="1" t="str">
        <f t="shared" si="53"/>
        <v>EFS</v>
      </c>
      <c r="F122" s="1" t="str">
        <f t="shared" si="54"/>
        <v>No</v>
      </c>
      <c r="G122" s="1" t="str">
        <f t="shared" si="55"/>
        <v>Library</v>
      </c>
      <c r="I122" s="1" t="str">
        <f t="shared" si="56"/>
        <v>Spring 2015</v>
      </c>
      <c r="L122" s="6"/>
      <c r="M122" s="6"/>
    </row>
    <row r="123" spans="1:13" ht="13.5" x14ac:dyDescent="0.25">
      <c r="B123" s="1" t="s">
        <v>100</v>
      </c>
      <c r="C123" s="1" t="str">
        <f t="shared" si="51"/>
        <v/>
      </c>
      <c r="D123" s="1" t="str">
        <f t="shared" si="52"/>
        <v/>
      </c>
      <c r="E123" s="1" t="str">
        <f t="shared" si="53"/>
        <v/>
      </c>
      <c r="F123" s="1" t="str">
        <f t="shared" si="54"/>
        <v/>
      </c>
      <c r="G123" s="1" t="str">
        <f t="shared" si="55"/>
        <v/>
      </c>
      <c r="I123" s="1" t="str">
        <f t="shared" si="56"/>
        <v/>
      </c>
      <c r="J123" s="8"/>
      <c r="K123" s="10" t="s">
        <v>14</v>
      </c>
      <c r="L123" s="11">
        <f>COUNTIF(F117:F126,"Yes")</f>
        <v>5</v>
      </c>
    </row>
    <row r="124" spans="1:13" ht="13.5" x14ac:dyDescent="0.25">
      <c r="B124" s="1" t="s">
        <v>100</v>
      </c>
      <c r="C124" s="1" t="str">
        <f t="shared" si="51"/>
        <v/>
      </c>
      <c r="D124" s="1" t="str">
        <f t="shared" si="52"/>
        <v/>
      </c>
      <c r="E124" s="1" t="str">
        <f t="shared" si="53"/>
        <v/>
      </c>
      <c r="F124" s="1" t="str">
        <f t="shared" si="54"/>
        <v/>
      </c>
      <c r="G124" s="1" t="str">
        <f t="shared" si="55"/>
        <v/>
      </c>
      <c r="I124" s="1" t="str">
        <f t="shared" si="56"/>
        <v/>
      </c>
      <c r="J124" s="10" t="s">
        <v>217</v>
      </c>
      <c r="K124" s="10" t="s">
        <v>203</v>
      </c>
      <c r="L124" s="11">
        <f>COUNTIF(I117:I126,$J124)</f>
        <v>4</v>
      </c>
    </row>
    <row r="125" spans="1:13" ht="13.5" x14ac:dyDescent="0.25">
      <c r="B125" s="1" t="s">
        <v>100</v>
      </c>
      <c r="C125" s="1" t="str">
        <f t="shared" si="51"/>
        <v/>
      </c>
      <c r="D125" s="1" t="str">
        <f t="shared" si="52"/>
        <v/>
      </c>
      <c r="E125" s="1" t="str">
        <f t="shared" si="53"/>
        <v/>
      </c>
      <c r="F125" s="1" t="str">
        <f t="shared" si="54"/>
        <v/>
      </c>
      <c r="G125" s="1" t="str">
        <f t="shared" si="55"/>
        <v/>
      </c>
      <c r="I125" s="1" t="str">
        <f t="shared" si="56"/>
        <v/>
      </c>
      <c r="J125" s="10" t="s">
        <v>251</v>
      </c>
      <c r="K125" s="10" t="s">
        <v>203</v>
      </c>
      <c r="L125" s="11">
        <f>COUNTIF(I117:I126,$J125)</f>
        <v>0</v>
      </c>
    </row>
    <row r="126" spans="1:13" ht="13.5" x14ac:dyDescent="0.25">
      <c r="A126" s="1" t="s">
        <v>242</v>
      </c>
      <c r="B126" s="1" t="s">
        <v>90</v>
      </c>
      <c r="C126" s="1" t="str">
        <f t="shared" si="51"/>
        <v>Muschell</v>
      </c>
      <c r="D126" s="1" t="str">
        <f t="shared" si="52"/>
        <v>Lyndall</v>
      </c>
      <c r="E126" s="1" t="str">
        <f t="shared" si="53"/>
        <v>EFS</v>
      </c>
      <c r="F126" s="1" t="str">
        <f t="shared" si="54"/>
        <v>Yes</v>
      </c>
      <c r="G126" s="1" t="str">
        <f t="shared" si="55"/>
        <v>CoE</v>
      </c>
      <c r="I126" s="1" t="str">
        <f t="shared" si="56"/>
        <v>Spring 2015</v>
      </c>
      <c r="J126" s="10" t="s">
        <v>337</v>
      </c>
      <c r="K126" s="10" t="s">
        <v>203</v>
      </c>
      <c r="L126" s="11">
        <f>COUNTIF(I117:I126,$J126)</f>
        <v>1</v>
      </c>
    </row>
    <row r="127" spans="1:13" ht="13.5" x14ac:dyDescent="0.25">
      <c r="I127" s="10"/>
      <c r="J127" s="10"/>
      <c r="K127" s="11"/>
    </row>
    <row r="128" spans="1:13" ht="13.5" x14ac:dyDescent="0.25">
      <c r="I128" s="10"/>
      <c r="J128" s="10"/>
      <c r="K128" s="11"/>
    </row>
    <row r="129" spans="1:20" ht="13.5" x14ac:dyDescent="0.25">
      <c r="I129" s="10"/>
      <c r="J129" s="10"/>
      <c r="K129" s="11"/>
    </row>
    <row r="130" spans="1:20" x14ac:dyDescent="0.2">
      <c r="G130" s="1" t="str">
        <f>IF($A130="","",VLOOKUP($A130,$B$132:$G$267,6,FALSE))</f>
        <v/>
      </c>
      <c r="J130" s="6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x14ac:dyDescent="0.2">
      <c r="A131" s="19"/>
      <c r="B131" s="58" t="s">
        <v>21</v>
      </c>
      <c r="C131" s="58" t="s">
        <v>1</v>
      </c>
      <c r="D131" s="58" t="s">
        <v>2</v>
      </c>
      <c r="E131" s="58" t="s">
        <v>22</v>
      </c>
      <c r="F131" s="59" t="s">
        <v>351</v>
      </c>
      <c r="G131" s="59" t="s">
        <v>213</v>
      </c>
      <c r="H131" s="58" t="s">
        <v>359</v>
      </c>
      <c r="I131" s="58" t="s">
        <v>160</v>
      </c>
      <c r="J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x14ac:dyDescent="0.2">
      <c r="A132" s="20">
        <f t="shared" ref="A132:A163" si="57">COUNTIF(A$24:A$126, B132)</f>
        <v>1</v>
      </c>
      <c r="B132" s="21" t="s">
        <v>19</v>
      </c>
      <c r="C132" s="19" t="s">
        <v>250</v>
      </c>
      <c r="D132" s="19" t="s">
        <v>248</v>
      </c>
      <c r="E132" s="19" t="s">
        <v>6</v>
      </c>
      <c r="F132" s="22" t="s">
        <v>0</v>
      </c>
      <c r="G132" s="19" t="s">
        <v>28</v>
      </c>
      <c r="H132" s="19"/>
      <c r="I132" s="19" t="s">
        <v>186</v>
      </c>
      <c r="J132" s="15"/>
      <c r="M132" s="16"/>
      <c r="N132" s="6"/>
      <c r="O132" s="6"/>
      <c r="P132" s="6"/>
      <c r="Q132" s="6"/>
      <c r="R132" s="14"/>
      <c r="S132" s="14"/>
      <c r="T132" s="14"/>
    </row>
    <row r="133" spans="1:20" x14ac:dyDescent="0.2">
      <c r="A133" s="20">
        <f t="shared" si="57"/>
        <v>1</v>
      </c>
      <c r="B133" s="21" t="s">
        <v>20</v>
      </c>
      <c r="C133" s="19" t="s">
        <v>193</v>
      </c>
      <c r="D133" s="19" t="s">
        <v>252</v>
      </c>
      <c r="E133" s="19" t="s">
        <v>6</v>
      </c>
      <c r="F133" s="22" t="s">
        <v>0</v>
      </c>
      <c r="G133" s="19" t="s">
        <v>202</v>
      </c>
      <c r="H133" s="19"/>
      <c r="I133" s="19" t="s">
        <v>186</v>
      </c>
      <c r="J133" s="15"/>
      <c r="M133" s="16"/>
      <c r="N133" s="6"/>
      <c r="O133" s="6"/>
      <c r="P133" s="6"/>
      <c r="Q133" s="6"/>
      <c r="R133" s="14"/>
      <c r="S133" s="14"/>
      <c r="T133" s="14"/>
    </row>
    <row r="134" spans="1:20" x14ac:dyDescent="0.2">
      <c r="A134" s="20">
        <f t="shared" si="57"/>
        <v>1</v>
      </c>
      <c r="B134" s="21" t="s">
        <v>24</v>
      </c>
      <c r="C134" s="23" t="s">
        <v>369</v>
      </c>
      <c r="D134" s="23" t="s">
        <v>368</v>
      </c>
      <c r="E134" s="23" t="s">
        <v>6</v>
      </c>
      <c r="F134" s="24" t="s">
        <v>101</v>
      </c>
      <c r="G134" s="25" t="s">
        <v>325</v>
      </c>
      <c r="H134" s="25"/>
      <c r="I134" s="25" t="s">
        <v>217</v>
      </c>
      <c r="J134" s="15"/>
      <c r="M134" s="16"/>
      <c r="N134" s="6"/>
      <c r="O134" s="6"/>
      <c r="P134" s="6"/>
      <c r="Q134" s="6"/>
      <c r="R134" s="14"/>
      <c r="S134" s="14"/>
      <c r="T134" s="14"/>
    </row>
    <row r="135" spans="1:20" x14ac:dyDescent="0.2">
      <c r="A135" s="20">
        <f t="shared" si="57"/>
        <v>1</v>
      </c>
      <c r="B135" s="21" t="s">
        <v>29</v>
      </c>
      <c r="C135" s="23" t="s">
        <v>211</v>
      </c>
      <c r="D135" s="23" t="s">
        <v>212</v>
      </c>
      <c r="E135" s="23" t="s">
        <v>6</v>
      </c>
      <c r="F135" s="24" t="s">
        <v>125</v>
      </c>
      <c r="G135" s="25" t="s">
        <v>326</v>
      </c>
      <c r="H135" s="25"/>
      <c r="I135" s="25" t="s">
        <v>217</v>
      </c>
      <c r="J135" s="15"/>
      <c r="M135" s="16"/>
      <c r="N135" s="6"/>
      <c r="O135" s="6"/>
      <c r="P135" s="6"/>
      <c r="Q135" s="6"/>
      <c r="R135" s="14"/>
      <c r="S135" s="14"/>
      <c r="T135" s="14"/>
    </row>
    <row r="136" spans="1:20" ht="12" customHeight="1" x14ac:dyDescent="0.2">
      <c r="A136" s="20">
        <f t="shared" si="57"/>
        <v>1</v>
      </c>
      <c r="B136" s="21" t="s">
        <v>30</v>
      </c>
      <c r="C136" s="23" t="s">
        <v>546</v>
      </c>
      <c r="D136" s="23" t="s">
        <v>547</v>
      </c>
      <c r="E136" s="23" t="s">
        <v>6</v>
      </c>
      <c r="F136" s="24" t="s">
        <v>113</v>
      </c>
      <c r="G136" s="25" t="s">
        <v>327</v>
      </c>
      <c r="H136" s="25"/>
      <c r="I136" s="25" t="s">
        <v>217</v>
      </c>
      <c r="J136" s="15"/>
      <c r="M136" s="16"/>
      <c r="N136" s="6"/>
      <c r="O136" s="6"/>
      <c r="P136" s="6"/>
      <c r="Q136" s="6"/>
      <c r="R136" s="14"/>
      <c r="S136" s="14"/>
      <c r="T136" s="14"/>
    </row>
    <row r="137" spans="1:20" x14ac:dyDescent="0.2">
      <c r="A137" s="20">
        <f t="shared" si="57"/>
        <v>1</v>
      </c>
      <c r="B137" s="21" t="s">
        <v>31</v>
      </c>
      <c r="C137" s="23" t="s">
        <v>365</v>
      </c>
      <c r="D137" s="23" t="s">
        <v>93</v>
      </c>
      <c r="E137" s="23" t="s">
        <v>6</v>
      </c>
      <c r="F137" s="24" t="s">
        <v>144</v>
      </c>
      <c r="G137" s="25" t="s">
        <v>328</v>
      </c>
      <c r="H137" s="25"/>
      <c r="I137" s="25" t="s">
        <v>217</v>
      </c>
      <c r="J137" s="15"/>
      <c r="M137" s="16"/>
      <c r="N137" s="6"/>
      <c r="O137" s="6"/>
      <c r="R137" s="14"/>
      <c r="S137" s="14"/>
      <c r="T137" s="14"/>
    </row>
    <row r="138" spans="1:20" x14ac:dyDescent="0.2">
      <c r="A138" s="20">
        <f t="shared" si="57"/>
        <v>1</v>
      </c>
      <c r="B138" s="21" t="s">
        <v>32</v>
      </c>
      <c r="C138" s="23" t="s">
        <v>409</v>
      </c>
      <c r="D138" s="23" t="s">
        <v>324</v>
      </c>
      <c r="E138" s="23" t="s">
        <v>6</v>
      </c>
      <c r="F138" s="24"/>
      <c r="G138" s="25" t="s">
        <v>329</v>
      </c>
      <c r="H138" s="25"/>
      <c r="I138" s="25" t="s">
        <v>217</v>
      </c>
      <c r="J138" s="15"/>
      <c r="M138" s="16"/>
      <c r="N138" s="6"/>
      <c r="O138" s="6"/>
      <c r="R138" s="14"/>
      <c r="S138" s="14"/>
      <c r="T138" s="14"/>
    </row>
    <row r="139" spans="1:20" x14ac:dyDescent="0.2">
      <c r="A139" s="20">
        <f t="shared" si="57"/>
        <v>1</v>
      </c>
      <c r="B139" s="21" t="s">
        <v>33</v>
      </c>
      <c r="C139" s="27" t="s">
        <v>333</v>
      </c>
      <c r="D139" s="27" t="s">
        <v>334</v>
      </c>
      <c r="E139" s="26" t="s">
        <v>177</v>
      </c>
      <c r="F139" s="26" t="s">
        <v>226</v>
      </c>
      <c r="G139" s="26" t="s">
        <v>17</v>
      </c>
      <c r="H139" s="26"/>
      <c r="I139" s="26" t="s">
        <v>337</v>
      </c>
      <c r="J139" s="15"/>
      <c r="M139" s="16"/>
      <c r="N139" s="6"/>
      <c r="O139" s="6"/>
      <c r="R139" s="14"/>
      <c r="S139" s="14"/>
      <c r="T139" s="14"/>
    </row>
    <row r="140" spans="1:20" x14ac:dyDescent="0.2">
      <c r="A140" s="20">
        <f t="shared" si="57"/>
        <v>1</v>
      </c>
      <c r="B140" s="21" t="s">
        <v>34</v>
      </c>
      <c r="C140" s="27" t="s">
        <v>215</v>
      </c>
      <c r="D140" s="27" t="s">
        <v>216</v>
      </c>
      <c r="E140" s="26" t="s">
        <v>177</v>
      </c>
      <c r="F140" s="26" t="s">
        <v>144</v>
      </c>
      <c r="G140" s="26" t="s">
        <v>17</v>
      </c>
      <c r="H140" s="26"/>
      <c r="I140" s="26" t="s">
        <v>217</v>
      </c>
      <c r="J140" s="15"/>
      <c r="M140" s="16"/>
      <c r="N140" s="6"/>
      <c r="O140" s="6"/>
      <c r="R140" s="14"/>
      <c r="S140" s="14"/>
      <c r="T140" s="14"/>
    </row>
    <row r="141" spans="1:20" x14ac:dyDescent="0.2">
      <c r="A141" s="20">
        <f t="shared" si="57"/>
        <v>1</v>
      </c>
      <c r="B141" s="21" t="s">
        <v>35</v>
      </c>
      <c r="C141" s="29" t="s">
        <v>339</v>
      </c>
      <c r="D141" s="29" t="s">
        <v>340</v>
      </c>
      <c r="E141" s="28" t="s">
        <v>177</v>
      </c>
      <c r="F141" s="28"/>
      <c r="G141" s="29" t="s">
        <v>207</v>
      </c>
      <c r="H141" s="29"/>
      <c r="I141" s="28" t="s">
        <v>337</v>
      </c>
      <c r="J141" s="15"/>
      <c r="M141" s="16"/>
      <c r="N141" s="6"/>
      <c r="O141" s="6"/>
      <c r="R141" s="14"/>
      <c r="S141" s="14"/>
      <c r="T141" s="14"/>
    </row>
    <row r="142" spans="1:20" ht="12.75" customHeight="1" x14ac:dyDescent="0.2">
      <c r="A142" s="20">
        <f t="shared" si="57"/>
        <v>1</v>
      </c>
      <c r="B142" s="21" t="s">
        <v>36</v>
      </c>
      <c r="C142" s="29" t="s">
        <v>187</v>
      </c>
      <c r="D142" s="29" t="s">
        <v>188</v>
      </c>
      <c r="E142" s="28" t="s">
        <v>177</v>
      </c>
      <c r="F142" s="28" t="s">
        <v>226</v>
      </c>
      <c r="G142" s="29" t="s">
        <v>207</v>
      </c>
      <c r="H142" s="29"/>
      <c r="I142" s="28" t="s">
        <v>217</v>
      </c>
      <c r="J142" s="15"/>
      <c r="K142" s="14"/>
      <c r="M142" s="16"/>
      <c r="N142" s="6"/>
      <c r="O142" s="6"/>
      <c r="R142" s="14"/>
      <c r="S142" s="14"/>
      <c r="T142" s="14"/>
    </row>
    <row r="143" spans="1:20" ht="14.25" customHeight="1" x14ac:dyDescent="0.2">
      <c r="A143" s="20">
        <f t="shared" si="57"/>
        <v>1</v>
      </c>
      <c r="B143" s="21" t="s">
        <v>37</v>
      </c>
      <c r="C143" s="29" t="s">
        <v>338</v>
      </c>
      <c r="D143" s="29" t="s">
        <v>214</v>
      </c>
      <c r="E143" s="28" t="s">
        <v>177</v>
      </c>
      <c r="F143" s="28"/>
      <c r="G143" s="29" t="s">
        <v>207</v>
      </c>
      <c r="H143" s="29"/>
      <c r="I143" s="28" t="s">
        <v>337</v>
      </c>
      <c r="J143" s="15"/>
      <c r="K143" s="14"/>
      <c r="M143" s="16"/>
      <c r="N143" s="6"/>
      <c r="O143" s="6"/>
      <c r="R143" s="14"/>
      <c r="S143" s="14"/>
      <c r="T143" s="14"/>
    </row>
    <row r="144" spans="1:20" ht="14.25" customHeight="1" x14ac:dyDescent="0.2">
      <c r="A144" s="20">
        <f t="shared" si="57"/>
        <v>1</v>
      </c>
      <c r="B144" s="21" t="s">
        <v>38</v>
      </c>
      <c r="C144" s="29" t="s">
        <v>218</v>
      </c>
      <c r="D144" s="29" t="s">
        <v>219</v>
      </c>
      <c r="E144" s="28" t="s">
        <v>177</v>
      </c>
      <c r="F144" s="28" t="s">
        <v>125</v>
      </c>
      <c r="G144" s="29" t="s">
        <v>207</v>
      </c>
      <c r="H144" s="29"/>
      <c r="I144" s="28" t="s">
        <v>217</v>
      </c>
      <c r="J144" s="15"/>
      <c r="K144" s="14"/>
      <c r="M144" s="16"/>
      <c r="N144" s="6"/>
      <c r="O144" s="6"/>
      <c r="R144" s="14"/>
      <c r="S144" s="14"/>
      <c r="T144" s="14"/>
    </row>
    <row r="145" spans="1:20" ht="14.25" customHeight="1" x14ac:dyDescent="0.2">
      <c r="A145" s="20">
        <f t="shared" si="57"/>
        <v>1</v>
      </c>
      <c r="B145" s="21" t="s">
        <v>39</v>
      </c>
      <c r="C145" s="28" t="s">
        <v>249</v>
      </c>
      <c r="D145" s="28" t="s">
        <v>229</v>
      </c>
      <c r="E145" s="28" t="s">
        <v>177</v>
      </c>
      <c r="F145" s="28" t="s">
        <v>113</v>
      </c>
      <c r="G145" s="28" t="s">
        <v>207</v>
      </c>
      <c r="H145" s="28"/>
      <c r="I145" s="28" t="s">
        <v>251</v>
      </c>
      <c r="J145" s="15"/>
      <c r="K145" s="13"/>
      <c r="M145" s="16"/>
      <c r="N145" s="6"/>
      <c r="O145" s="6"/>
      <c r="R145" s="14"/>
      <c r="S145" s="14"/>
      <c r="T145" s="14"/>
    </row>
    <row r="146" spans="1:20" ht="14.25" customHeight="1" x14ac:dyDescent="0.2">
      <c r="A146" s="20">
        <f t="shared" si="57"/>
        <v>1</v>
      </c>
      <c r="B146" s="21" t="s">
        <v>40</v>
      </c>
      <c r="C146" s="30" t="s">
        <v>332</v>
      </c>
      <c r="D146" s="30" t="s">
        <v>324</v>
      </c>
      <c r="E146" s="30" t="s">
        <v>177</v>
      </c>
      <c r="F146" s="30" t="s">
        <v>101</v>
      </c>
      <c r="G146" s="30" t="s">
        <v>208</v>
      </c>
      <c r="H146" s="30"/>
      <c r="I146" s="30" t="s">
        <v>251</v>
      </c>
      <c r="J146" s="15"/>
      <c r="K146" s="13"/>
      <c r="M146" s="16"/>
      <c r="N146" s="6"/>
      <c r="O146" s="6"/>
      <c r="R146" s="14"/>
      <c r="S146" s="14"/>
      <c r="T146" s="14"/>
    </row>
    <row r="147" spans="1:20" ht="14.25" customHeight="1" x14ac:dyDescent="0.2">
      <c r="A147" s="20">
        <f t="shared" si="57"/>
        <v>1</v>
      </c>
      <c r="B147" s="21" t="s">
        <v>41</v>
      </c>
      <c r="C147" s="31" t="s">
        <v>220</v>
      </c>
      <c r="D147" s="31" t="s">
        <v>192</v>
      </c>
      <c r="E147" s="30" t="s">
        <v>177</v>
      </c>
      <c r="F147" s="30" t="s">
        <v>137</v>
      </c>
      <c r="G147" s="30" t="s">
        <v>208</v>
      </c>
      <c r="H147" s="30"/>
      <c r="I147" s="30" t="s">
        <v>217</v>
      </c>
      <c r="J147" s="15"/>
      <c r="K147" s="13"/>
      <c r="M147" s="16"/>
      <c r="N147" s="6"/>
      <c r="O147" s="6"/>
      <c r="R147" s="14"/>
      <c r="S147" s="14"/>
      <c r="T147" s="14"/>
    </row>
    <row r="148" spans="1:20" ht="12.75" customHeight="1" x14ac:dyDescent="0.2">
      <c r="A148" s="20">
        <f t="shared" si="57"/>
        <v>1</v>
      </c>
      <c r="B148" s="21" t="s">
        <v>42</v>
      </c>
      <c r="C148" s="30" t="s">
        <v>352</v>
      </c>
      <c r="D148" s="30" t="s">
        <v>353</v>
      </c>
      <c r="E148" s="30" t="s">
        <v>177</v>
      </c>
      <c r="F148" s="32"/>
      <c r="G148" s="30" t="s">
        <v>208</v>
      </c>
      <c r="H148" s="30"/>
      <c r="I148" s="30" t="s">
        <v>337</v>
      </c>
      <c r="J148" s="15"/>
      <c r="K148" s="13"/>
      <c r="M148" s="16"/>
      <c r="N148" s="6"/>
      <c r="O148" s="6"/>
      <c r="R148" s="14"/>
      <c r="S148" s="14"/>
      <c r="T148" s="14"/>
    </row>
    <row r="149" spans="1:20" ht="12.75" customHeight="1" x14ac:dyDescent="0.2">
      <c r="A149" s="20">
        <f t="shared" si="57"/>
        <v>1</v>
      </c>
      <c r="B149" s="21" t="s">
        <v>43</v>
      </c>
      <c r="C149" s="30" t="s">
        <v>190</v>
      </c>
      <c r="D149" s="30" t="s">
        <v>191</v>
      </c>
      <c r="E149" s="30" t="s">
        <v>177</v>
      </c>
      <c r="F149" s="32" t="s">
        <v>0</v>
      </c>
      <c r="G149" s="30" t="s">
        <v>208</v>
      </c>
      <c r="H149" s="30"/>
      <c r="I149" s="30" t="s">
        <v>217</v>
      </c>
      <c r="J149" s="15"/>
      <c r="K149" s="13"/>
      <c r="M149" s="16"/>
      <c r="N149" s="6"/>
      <c r="O149" s="6"/>
      <c r="R149" s="14"/>
      <c r="S149" s="14"/>
      <c r="T149" s="14"/>
    </row>
    <row r="150" spans="1:20" ht="12.75" customHeight="1" x14ac:dyDescent="0.2">
      <c r="A150" s="20">
        <f t="shared" si="57"/>
        <v>1</v>
      </c>
      <c r="B150" s="21" t="s">
        <v>44</v>
      </c>
      <c r="C150" s="30" t="s">
        <v>354</v>
      </c>
      <c r="D150" s="30" t="s">
        <v>320</v>
      </c>
      <c r="E150" s="30" t="s">
        <v>177</v>
      </c>
      <c r="F150" s="32" t="s">
        <v>137</v>
      </c>
      <c r="G150" s="30" t="s">
        <v>208</v>
      </c>
      <c r="H150" s="30"/>
      <c r="I150" s="30" t="s">
        <v>337</v>
      </c>
      <c r="J150" s="15"/>
      <c r="K150" s="13"/>
      <c r="M150" s="16"/>
      <c r="N150" s="6"/>
      <c r="O150" s="6"/>
      <c r="R150" s="14"/>
      <c r="S150" s="14"/>
      <c r="T150" s="14"/>
    </row>
    <row r="151" spans="1:20" ht="12.75" customHeight="1" x14ac:dyDescent="0.2">
      <c r="A151" s="20">
        <f t="shared" si="57"/>
        <v>1</v>
      </c>
      <c r="B151" s="21" t="s">
        <v>45</v>
      </c>
      <c r="C151" s="33" t="s">
        <v>330</v>
      </c>
      <c r="D151" s="33" t="s">
        <v>331</v>
      </c>
      <c r="E151" s="33" t="s">
        <v>177</v>
      </c>
      <c r="F151" s="33"/>
      <c r="G151" s="33" t="s">
        <v>209</v>
      </c>
      <c r="H151" s="33"/>
      <c r="I151" s="33" t="s">
        <v>251</v>
      </c>
      <c r="J151" s="15"/>
      <c r="K151" s="13"/>
      <c r="M151" s="16"/>
      <c r="N151" s="6"/>
      <c r="O151" s="6"/>
      <c r="R151" s="14"/>
      <c r="S151" s="14"/>
      <c r="T151" s="14"/>
    </row>
    <row r="152" spans="1:20" ht="12.75" customHeight="1" x14ac:dyDescent="0.2">
      <c r="A152" s="20">
        <f t="shared" si="57"/>
        <v>1</v>
      </c>
      <c r="B152" s="21" t="s">
        <v>46</v>
      </c>
      <c r="C152" s="33" t="s">
        <v>349</v>
      </c>
      <c r="D152" s="33" t="s">
        <v>350</v>
      </c>
      <c r="E152" s="33" t="s">
        <v>177</v>
      </c>
      <c r="F152" s="33"/>
      <c r="G152" s="33" t="s">
        <v>209</v>
      </c>
      <c r="H152" s="33"/>
      <c r="I152" s="33" t="s">
        <v>337</v>
      </c>
      <c r="J152" s="15"/>
      <c r="K152" s="13"/>
      <c r="M152" s="16"/>
      <c r="N152" s="6"/>
      <c r="O152" s="6"/>
      <c r="R152" s="14"/>
      <c r="S152" s="14"/>
      <c r="T152" s="14"/>
    </row>
    <row r="153" spans="1:20" ht="12.75" customHeight="1" x14ac:dyDescent="0.2">
      <c r="A153" s="20">
        <f t="shared" si="57"/>
        <v>1</v>
      </c>
      <c r="B153" s="21" t="s">
        <v>47</v>
      </c>
      <c r="C153" s="33" t="s">
        <v>244</v>
      </c>
      <c r="D153" s="33" t="s">
        <v>245</v>
      </c>
      <c r="E153" s="33" t="s">
        <v>177</v>
      </c>
      <c r="F153" s="33" t="s">
        <v>137</v>
      </c>
      <c r="G153" s="33" t="s">
        <v>209</v>
      </c>
      <c r="H153" s="33"/>
      <c r="I153" s="33" t="s">
        <v>217</v>
      </c>
      <c r="J153" s="15"/>
      <c r="K153" s="13"/>
      <c r="M153" s="16"/>
      <c r="N153" s="6"/>
      <c r="O153" s="6"/>
      <c r="R153" s="14"/>
      <c r="S153" s="14"/>
      <c r="T153" s="14"/>
    </row>
    <row r="154" spans="1:20" ht="12.75" customHeight="1" x14ac:dyDescent="0.2">
      <c r="A154" s="20">
        <f t="shared" si="57"/>
        <v>1</v>
      </c>
      <c r="B154" s="21" t="s">
        <v>48</v>
      </c>
      <c r="C154" s="33" t="s">
        <v>347</v>
      </c>
      <c r="D154" s="33" t="s">
        <v>348</v>
      </c>
      <c r="E154" s="33" t="s">
        <v>177</v>
      </c>
      <c r="F154" s="33"/>
      <c r="G154" s="33" t="s">
        <v>209</v>
      </c>
      <c r="H154" s="33"/>
      <c r="I154" s="33" t="s">
        <v>337</v>
      </c>
      <c r="J154" s="15"/>
      <c r="K154" s="13"/>
      <c r="M154" s="16"/>
      <c r="N154" s="6"/>
      <c r="O154" s="6"/>
      <c r="R154" s="14"/>
      <c r="S154" s="14"/>
      <c r="T154" s="14"/>
    </row>
    <row r="155" spans="1:20" ht="14.25" customHeight="1" x14ac:dyDescent="0.2">
      <c r="A155" s="20">
        <f t="shared" si="57"/>
        <v>1</v>
      </c>
      <c r="B155" s="21" t="s">
        <v>49</v>
      </c>
      <c r="C155" s="34" t="s">
        <v>201</v>
      </c>
      <c r="D155" s="34" t="s">
        <v>93</v>
      </c>
      <c r="E155" s="33" t="s">
        <v>177</v>
      </c>
      <c r="F155" s="33" t="s">
        <v>0</v>
      </c>
      <c r="G155" s="33" t="s">
        <v>209</v>
      </c>
      <c r="H155" s="33"/>
      <c r="I155" s="33" t="s">
        <v>337</v>
      </c>
      <c r="J155" s="15"/>
      <c r="K155" s="13"/>
      <c r="M155" s="16"/>
      <c r="N155" s="6"/>
      <c r="O155" s="6"/>
      <c r="R155" s="14"/>
      <c r="S155" s="14"/>
      <c r="T155" s="14"/>
    </row>
    <row r="156" spans="1:20" ht="14.25" customHeight="1" x14ac:dyDescent="0.2">
      <c r="A156" s="20">
        <f t="shared" si="57"/>
        <v>1</v>
      </c>
      <c r="B156" s="21" t="s">
        <v>50</v>
      </c>
      <c r="C156" s="35" t="s">
        <v>221</v>
      </c>
      <c r="D156" s="35" t="s">
        <v>195</v>
      </c>
      <c r="E156" s="36" t="s">
        <v>177</v>
      </c>
      <c r="F156" s="36" t="s">
        <v>226</v>
      </c>
      <c r="G156" s="36" t="s">
        <v>210</v>
      </c>
      <c r="H156" s="36"/>
      <c r="I156" s="36" t="s">
        <v>217</v>
      </c>
      <c r="J156" s="15"/>
      <c r="K156" s="13"/>
      <c r="M156" s="16"/>
      <c r="N156" s="6"/>
      <c r="O156" s="6"/>
      <c r="R156" s="14"/>
      <c r="S156" s="14"/>
      <c r="T156" s="14"/>
    </row>
    <row r="157" spans="1:20" ht="14.25" customHeight="1" x14ac:dyDescent="0.2">
      <c r="A157" s="20">
        <f t="shared" si="57"/>
        <v>1</v>
      </c>
      <c r="B157" s="21" t="s">
        <v>51</v>
      </c>
      <c r="C157" s="37" t="s">
        <v>548</v>
      </c>
      <c r="D157" s="37" t="s">
        <v>189</v>
      </c>
      <c r="E157" s="36" t="s">
        <v>177</v>
      </c>
      <c r="F157" s="37" t="s">
        <v>101</v>
      </c>
      <c r="G157" s="37" t="s">
        <v>210</v>
      </c>
      <c r="H157" s="37"/>
      <c r="I157" s="36" t="s">
        <v>217</v>
      </c>
      <c r="J157" s="15"/>
      <c r="K157" s="14"/>
      <c r="M157" s="16"/>
      <c r="N157" s="6"/>
      <c r="O157" s="6"/>
      <c r="R157" s="14"/>
      <c r="S157" s="14"/>
      <c r="T157" s="14"/>
    </row>
    <row r="158" spans="1:20" ht="12.75" customHeight="1" x14ac:dyDescent="0.2">
      <c r="A158" s="20">
        <f t="shared" si="57"/>
        <v>1</v>
      </c>
      <c r="B158" s="21" t="s">
        <v>52</v>
      </c>
      <c r="C158" s="36" t="s">
        <v>204</v>
      </c>
      <c r="D158" s="36" t="s">
        <v>247</v>
      </c>
      <c r="E158" s="36" t="s">
        <v>177</v>
      </c>
      <c r="F158" s="36" t="s">
        <v>144</v>
      </c>
      <c r="G158" s="37" t="s">
        <v>210</v>
      </c>
      <c r="H158" s="36"/>
      <c r="I158" s="36" t="s">
        <v>251</v>
      </c>
      <c r="J158" s="15"/>
      <c r="K158" s="13"/>
      <c r="M158" s="16"/>
      <c r="N158" s="6"/>
      <c r="O158" s="6"/>
      <c r="R158" s="14"/>
      <c r="S158" s="14"/>
      <c r="T158" s="14"/>
    </row>
    <row r="159" spans="1:20" ht="14.25" customHeight="1" x14ac:dyDescent="0.2">
      <c r="A159" s="20">
        <f t="shared" si="57"/>
        <v>1</v>
      </c>
      <c r="B159" s="21" t="s">
        <v>53</v>
      </c>
      <c r="C159" s="37" t="s">
        <v>199</v>
      </c>
      <c r="D159" s="37" t="s">
        <v>200</v>
      </c>
      <c r="E159" s="36" t="s">
        <v>177</v>
      </c>
      <c r="F159" s="37" t="s">
        <v>113</v>
      </c>
      <c r="G159" s="37" t="s">
        <v>210</v>
      </c>
      <c r="H159" s="37"/>
      <c r="I159" s="36" t="s">
        <v>251</v>
      </c>
      <c r="J159" s="15"/>
      <c r="K159" s="14"/>
      <c r="M159" s="16"/>
      <c r="N159" s="6"/>
      <c r="O159" s="6"/>
      <c r="R159" s="14"/>
      <c r="S159" s="14"/>
      <c r="T159" s="14"/>
    </row>
    <row r="160" spans="1:20" ht="14.25" customHeight="1" x14ac:dyDescent="0.2">
      <c r="A160" s="20">
        <f t="shared" si="57"/>
        <v>1</v>
      </c>
      <c r="B160" s="21" t="s">
        <v>54</v>
      </c>
      <c r="C160" s="36" t="s">
        <v>227</v>
      </c>
      <c r="D160" s="36" t="s">
        <v>228</v>
      </c>
      <c r="E160" s="36" t="s">
        <v>177</v>
      </c>
      <c r="F160" s="36" t="s">
        <v>125</v>
      </c>
      <c r="G160" s="37" t="s">
        <v>210</v>
      </c>
      <c r="H160" s="36"/>
      <c r="I160" s="36" t="s">
        <v>251</v>
      </c>
      <c r="J160" s="15"/>
      <c r="K160" s="13"/>
      <c r="M160" s="16"/>
      <c r="N160" s="6"/>
      <c r="O160" s="6"/>
      <c r="R160" s="14"/>
      <c r="S160" s="14"/>
      <c r="T160" s="14"/>
    </row>
    <row r="161" spans="1:20" ht="13.5" customHeight="1" x14ac:dyDescent="0.2">
      <c r="A161" s="20">
        <f t="shared" si="57"/>
        <v>1</v>
      </c>
      <c r="B161" s="21" t="s">
        <v>55</v>
      </c>
      <c r="C161" s="35" t="s">
        <v>341</v>
      </c>
      <c r="D161" s="35" t="s">
        <v>342</v>
      </c>
      <c r="E161" s="36" t="s">
        <v>177</v>
      </c>
      <c r="F161" s="36"/>
      <c r="G161" s="37" t="s">
        <v>210</v>
      </c>
      <c r="H161" s="36"/>
      <c r="I161" s="36" t="s">
        <v>337</v>
      </c>
      <c r="J161" s="15"/>
      <c r="K161" s="13"/>
      <c r="M161" s="16"/>
      <c r="N161" s="6"/>
      <c r="O161" s="6"/>
      <c r="R161" s="14"/>
      <c r="S161" s="14"/>
      <c r="T161" s="14"/>
    </row>
    <row r="162" spans="1:20" ht="13.5" customHeight="1" x14ac:dyDescent="0.2">
      <c r="A162" s="20">
        <f t="shared" si="57"/>
        <v>1</v>
      </c>
      <c r="B162" s="21" t="s">
        <v>56</v>
      </c>
      <c r="C162" s="35" t="s">
        <v>343</v>
      </c>
      <c r="D162" s="35" t="s">
        <v>344</v>
      </c>
      <c r="E162" s="36" t="s">
        <v>177</v>
      </c>
      <c r="F162" s="36"/>
      <c r="G162" s="37" t="s">
        <v>210</v>
      </c>
      <c r="H162" s="36"/>
      <c r="I162" s="36" t="s">
        <v>337</v>
      </c>
      <c r="J162" s="15"/>
      <c r="K162" s="13"/>
      <c r="M162" s="16"/>
      <c r="N162" s="6"/>
      <c r="O162" s="6"/>
      <c r="R162" s="14"/>
      <c r="S162" s="14"/>
      <c r="T162" s="14"/>
    </row>
    <row r="163" spans="1:20" ht="13.5" customHeight="1" x14ac:dyDescent="0.2">
      <c r="A163" s="20">
        <f t="shared" si="57"/>
        <v>1</v>
      </c>
      <c r="B163" s="21" t="s">
        <v>57</v>
      </c>
      <c r="C163" s="35" t="s">
        <v>222</v>
      </c>
      <c r="D163" s="35" t="s">
        <v>223</v>
      </c>
      <c r="E163" s="36" t="s">
        <v>177</v>
      </c>
      <c r="F163" s="36" t="s">
        <v>144</v>
      </c>
      <c r="G163" s="37" t="s">
        <v>210</v>
      </c>
      <c r="H163" s="36"/>
      <c r="I163" s="36" t="s">
        <v>217</v>
      </c>
      <c r="J163" s="15"/>
      <c r="K163" s="13"/>
      <c r="M163" s="16"/>
      <c r="N163" s="6"/>
      <c r="O163" s="6"/>
      <c r="R163" s="14"/>
      <c r="S163" s="14"/>
      <c r="T163" s="14"/>
    </row>
    <row r="164" spans="1:20" ht="13.5" customHeight="1" x14ac:dyDescent="0.2">
      <c r="A164" s="20">
        <f t="shared" ref="A164:A195" si="58">COUNTIF(A$24:A$126, B164)</f>
        <v>1</v>
      </c>
      <c r="B164" s="21" t="s">
        <v>58</v>
      </c>
      <c r="C164" s="35" t="s">
        <v>258</v>
      </c>
      <c r="D164" s="35" t="s">
        <v>259</v>
      </c>
      <c r="E164" s="36" t="s">
        <v>177</v>
      </c>
      <c r="F164" s="36" t="s">
        <v>101</v>
      </c>
      <c r="G164" s="37" t="s">
        <v>210</v>
      </c>
      <c r="H164" s="36"/>
      <c r="I164" s="36" t="s">
        <v>251</v>
      </c>
      <c r="J164" s="15"/>
      <c r="K164" s="13"/>
      <c r="M164" s="16"/>
      <c r="N164" s="6"/>
      <c r="O164" s="6"/>
      <c r="R164" s="14"/>
      <c r="S164" s="14"/>
      <c r="T164" s="14"/>
    </row>
    <row r="165" spans="1:20" ht="13.5" customHeight="1" x14ac:dyDescent="0.2">
      <c r="A165" s="20">
        <f t="shared" si="58"/>
        <v>1</v>
      </c>
      <c r="B165" s="21" t="s">
        <v>59</v>
      </c>
      <c r="C165" s="35" t="s">
        <v>309</v>
      </c>
      <c r="D165" s="35" t="s">
        <v>195</v>
      </c>
      <c r="E165" s="36" t="s">
        <v>177</v>
      </c>
      <c r="F165" s="36" t="s">
        <v>137</v>
      </c>
      <c r="G165" s="37" t="s">
        <v>210</v>
      </c>
      <c r="H165" s="36"/>
      <c r="I165" s="36" t="s">
        <v>251</v>
      </c>
      <c r="J165" s="15"/>
      <c r="K165" s="13"/>
      <c r="M165" s="16"/>
      <c r="N165" s="6"/>
      <c r="O165" s="6"/>
      <c r="R165" s="14"/>
      <c r="S165" s="14"/>
      <c r="T165" s="14"/>
    </row>
    <row r="166" spans="1:20" ht="13.5" customHeight="1" x14ac:dyDescent="0.2">
      <c r="A166" s="20">
        <f t="shared" si="58"/>
        <v>1</v>
      </c>
      <c r="B166" s="21" t="s">
        <v>60</v>
      </c>
      <c r="C166" s="35" t="s">
        <v>335</v>
      </c>
      <c r="D166" s="35" t="s">
        <v>336</v>
      </c>
      <c r="E166" s="36" t="s">
        <v>177</v>
      </c>
      <c r="F166" s="36" t="s">
        <v>125</v>
      </c>
      <c r="G166" s="37" t="s">
        <v>210</v>
      </c>
      <c r="H166" s="36"/>
      <c r="I166" s="36" t="s">
        <v>217</v>
      </c>
      <c r="J166" s="15"/>
      <c r="K166" s="13"/>
      <c r="M166" s="16"/>
      <c r="N166" s="6"/>
      <c r="O166" s="6"/>
      <c r="R166" s="14"/>
      <c r="S166" s="14"/>
      <c r="T166" s="14"/>
    </row>
    <row r="167" spans="1:20" ht="13.5" customHeight="1" x14ac:dyDescent="0.2">
      <c r="A167" s="20">
        <f t="shared" si="58"/>
        <v>1</v>
      </c>
      <c r="B167" s="21" t="s">
        <v>61</v>
      </c>
      <c r="C167" s="35" t="s">
        <v>196</v>
      </c>
      <c r="D167" s="35" t="s">
        <v>189</v>
      </c>
      <c r="E167" s="36" t="s">
        <v>177</v>
      </c>
      <c r="F167" s="36" t="s">
        <v>113</v>
      </c>
      <c r="G167" s="37" t="s">
        <v>210</v>
      </c>
      <c r="H167" s="36"/>
      <c r="I167" s="36" t="s">
        <v>251</v>
      </c>
      <c r="J167" s="15"/>
      <c r="K167" s="13"/>
      <c r="M167" s="16"/>
      <c r="N167" s="6"/>
      <c r="O167" s="6"/>
      <c r="R167" s="14"/>
      <c r="S167" s="14"/>
      <c r="T167" s="14"/>
    </row>
    <row r="168" spans="1:20" ht="13.5" customHeight="1" x14ac:dyDescent="0.2">
      <c r="A168" s="20">
        <f t="shared" si="58"/>
        <v>1</v>
      </c>
      <c r="B168" s="21" t="s">
        <v>62</v>
      </c>
      <c r="C168" s="35" t="s">
        <v>500</v>
      </c>
      <c r="D168" s="35" t="s">
        <v>224</v>
      </c>
      <c r="E168" s="36" t="s">
        <v>177</v>
      </c>
      <c r="F168" s="36" t="s">
        <v>144</v>
      </c>
      <c r="G168" s="37" t="s">
        <v>210</v>
      </c>
      <c r="H168" s="36"/>
      <c r="I168" s="36" t="s">
        <v>337</v>
      </c>
      <c r="J168" s="15"/>
      <c r="K168" s="13"/>
      <c r="M168" s="16"/>
      <c r="N168" s="6"/>
      <c r="O168" s="6"/>
      <c r="R168" s="14"/>
      <c r="S168" s="14"/>
      <c r="T168" s="14"/>
    </row>
    <row r="169" spans="1:20" ht="13.5" customHeight="1" x14ac:dyDescent="0.2">
      <c r="A169" s="20">
        <f t="shared" si="58"/>
        <v>1</v>
      </c>
      <c r="B169" s="21" t="s">
        <v>63</v>
      </c>
      <c r="C169" s="35" t="s">
        <v>345</v>
      </c>
      <c r="D169" s="35" t="s">
        <v>346</v>
      </c>
      <c r="E169" s="36" t="s">
        <v>177</v>
      </c>
      <c r="F169" s="36"/>
      <c r="G169" s="37" t="s">
        <v>210</v>
      </c>
      <c r="H169" s="36"/>
      <c r="I169" s="36" t="s">
        <v>337</v>
      </c>
      <c r="J169" s="15"/>
      <c r="K169" s="13"/>
      <c r="M169" s="16"/>
      <c r="N169" s="6"/>
      <c r="O169" s="6"/>
      <c r="R169" s="14"/>
      <c r="S169" s="14"/>
      <c r="T169" s="14"/>
    </row>
    <row r="170" spans="1:20" ht="14.25" customHeight="1" x14ac:dyDescent="0.2">
      <c r="A170" s="20">
        <f t="shared" si="58"/>
        <v>1</v>
      </c>
      <c r="B170" s="21" t="s">
        <v>64</v>
      </c>
      <c r="C170" s="36" t="s">
        <v>264</v>
      </c>
      <c r="D170" s="36" t="s">
        <v>16</v>
      </c>
      <c r="E170" s="36" t="s">
        <v>177</v>
      </c>
      <c r="F170" s="36" t="s">
        <v>113</v>
      </c>
      <c r="G170" s="37" t="s">
        <v>210</v>
      </c>
      <c r="H170" s="36"/>
      <c r="I170" s="36" t="s">
        <v>251</v>
      </c>
      <c r="J170" s="15"/>
      <c r="K170" s="13"/>
      <c r="M170" s="16"/>
      <c r="N170" s="6"/>
      <c r="O170" s="6"/>
      <c r="R170" s="14"/>
      <c r="S170" s="14"/>
      <c r="T170" s="14"/>
    </row>
    <row r="171" spans="1:20" ht="15" customHeight="1" x14ac:dyDescent="0.2">
      <c r="A171" s="20">
        <f t="shared" si="58"/>
        <v>1</v>
      </c>
      <c r="B171" s="21" t="s">
        <v>65</v>
      </c>
      <c r="C171" s="37" t="s">
        <v>266</v>
      </c>
      <c r="D171" s="37" t="s">
        <v>265</v>
      </c>
      <c r="E171" s="36" t="s">
        <v>177</v>
      </c>
      <c r="F171" s="37" t="s">
        <v>125</v>
      </c>
      <c r="G171" s="37" t="s">
        <v>210</v>
      </c>
      <c r="H171" s="37"/>
      <c r="I171" s="36" t="s">
        <v>251</v>
      </c>
      <c r="J171" s="15"/>
      <c r="K171" s="14"/>
      <c r="M171" s="16"/>
      <c r="N171" s="6"/>
      <c r="O171" s="6"/>
      <c r="R171" s="14"/>
      <c r="S171" s="14"/>
      <c r="T171" s="14"/>
    </row>
    <row r="172" spans="1:20" ht="13.5" customHeight="1" x14ac:dyDescent="0.2">
      <c r="A172" s="20">
        <f t="shared" si="58"/>
        <v>1</v>
      </c>
      <c r="B172" s="21" t="s">
        <v>66</v>
      </c>
      <c r="C172" s="37" t="s">
        <v>197</v>
      </c>
      <c r="D172" s="37" t="s">
        <v>198</v>
      </c>
      <c r="E172" s="36" t="s">
        <v>177</v>
      </c>
      <c r="F172" s="37" t="s">
        <v>0</v>
      </c>
      <c r="G172" s="37" t="s">
        <v>210</v>
      </c>
      <c r="H172" s="37"/>
      <c r="I172" s="36" t="s">
        <v>217</v>
      </c>
      <c r="J172" s="15"/>
      <c r="K172" s="14"/>
      <c r="M172" s="16"/>
      <c r="N172" s="6"/>
      <c r="O172" s="6"/>
      <c r="R172" s="14"/>
      <c r="S172" s="14"/>
      <c r="T172" s="14"/>
    </row>
    <row r="173" spans="1:20" ht="14.25" customHeight="1" x14ac:dyDescent="0.2">
      <c r="A173" s="20">
        <f t="shared" si="58"/>
        <v>1</v>
      </c>
      <c r="B173" s="21" t="s">
        <v>67</v>
      </c>
      <c r="C173" s="63" t="s">
        <v>315</v>
      </c>
      <c r="D173" s="63" t="s">
        <v>216</v>
      </c>
      <c r="E173" s="63" t="s">
        <v>177</v>
      </c>
      <c r="F173" s="63" t="s">
        <v>144</v>
      </c>
      <c r="G173" s="63" t="s">
        <v>207</v>
      </c>
      <c r="H173" s="63"/>
      <c r="I173" s="63" t="s">
        <v>337</v>
      </c>
      <c r="J173" s="15" t="s">
        <v>269</v>
      </c>
      <c r="K173" s="13"/>
      <c r="M173" s="16"/>
      <c r="N173" s="6"/>
      <c r="O173" s="6"/>
      <c r="R173" s="14"/>
      <c r="S173" s="14"/>
      <c r="T173" s="14"/>
    </row>
    <row r="174" spans="1:20" ht="15" customHeight="1" x14ac:dyDescent="0.2">
      <c r="A174" s="20">
        <f t="shared" si="58"/>
        <v>1</v>
      </c>
      <c r="B174" s="21" t="s">
        <v>68</v>
      </c>
      <c r="C174" s="64" t="s">
        <v>225</v>
      </c>
      <c r="D174" s="64" t="s">
        <v>92</v>
      </c>
      <c r="E174" s="63" t="s">
        <v>177</v>
      </c>
      <c r="F174" s="63" t="s">
        <v>113</v>
      </c>
      <c r="G174" s="63" t="s">
        <v>210</v>
      </c>
      <c r="H174" s="63"/>
      <c r="I174" s="63" t="s">
        <v>217</v>
      </c>
      <c r="J174" s="15" t="s">
        <v>269</v>
      </c>
      <c r="K174" s="13"/>
      <c r="M174" s="16"/>
      <c r="N174" s="6"/>
      <c r="O174" s="6"/>
      <c r="R174" s="14"/>
      <c r="S174" s="14"/>
      <c r="T174" s="14"/>
    </row>
    <row r="175" spans="1:20" ht="12.75" customHeight="1" x14ac:dyDescent="0.2">
      <c r="A175" s="20">
        <f t="shared" si="58"/>
        <v>1</v>
      </c>
      <c r="B175" s="21" t="s">
        <v>69</v>
      </c>
      <c r="C175" s="64" t="s">
        <v>267</v>
      </c>
      <c r="D175" s="64" t="s">
        <v>268</v>
      </c>
      <c r="E175" s="63" t="s">
        <v>177</v>
      </c>
      <c r="F175" s="64" t="s">
        <v>101</v>
      </c>
      <c r="G175" s="63" t="s">
        <v>207</v>
      </c>
      <c r="H175" s="64"/>
      <c r="I175" s="64" t="s">
        <v>251</v>
      </c>
      <c r="J175" s="15" t="s">
        <v>269</v>
      </c>
      <c r="K175" s="13"/>
      <c r="M175" s="16"/>
      <c r="N175" s="6"/>
      <c r="O175" s="6"/>
      <c r="R175" s="14"/>
      <c r="S175" s="14"/>
      <c r="T175" s="14"/>
    </row>
    <row r="176" spans="1:20" x14ac:dyDescent="0.2">
      <c r="A176" s="20">
        <f t="shared" si="58"/>
        <v>1</v>
      </c>
      <c r="B176" s="21" t="s">
        <v>70</v>
      </c>
      <c r="C176" s="38" t="s">
        <v>396</v>
      </c>
      <c r="D176" s="38" t="s">
        <v>397</v>
      </c>
      <c r="E176" s="38" t="s">
        <v>6</v>
      </c>
      <c r="F176" s="39"/>
      <c r="G176" s="40" t="s">
        <v>13</v>
      </c>
      <c r="H176" s="40"/>
      <c r="I176" s="41" t="s">
        <v>217</v>
      </c>
      <c r="J176" s="15"/>
      <c r="M176" s="16"/>
      <c r="N176" s="6"/>
      <c r="O176" s="6"/>
      <c r="R176" s="14"/>
      <c r="S176" s="14"/>
      <c r="T176" s="14"/>
    </row>
    <row r="177" spans="1:21" x14ac:dyDescent="0.2">
      <c r="A177" s="20">
        <f t="shared" si="58"/>
        <v>1</v>
      </c>
      <c r="B177" s="21" t="s">
        <v>71</v>
      </c>
      <c r="C177" s="40" t="s">
        <v>398</v>
      </c>
      <c r="D177" s="40" t="s">
        <v>344</v>
      </c>
      <c r="E177" s="38" t="s">
        <v>6</v>
      </c>
      <c r="F177" s="39"/>
      <c r="G177" s="40" t="s">
        <v>13</v>
      </c>
      <c r="H177" s="40"/>
      <c r="I177" s="41" t="s">
        <v>217</v>
      </c>
      <c r="J177" s="15"/>
      <c r="M177" s="16"/>
      <c r="N177" s="6"/>
      <c r="O177" s="6"/>
      <c r="R177" s="14"/>
      <c r="S177" s="14"/>
      <c r="T177" s="14"/>
    </row>
    <row r="178" spans="1:21" x14ac:dyDescent="0.2">
      <c r="A178" s="20">
        <f t="shared" si="58"/>
        <v>1</v>
      </c>
      <c r="B178" s="21" t="s">
        <v>72</v>
      </c>
      <c r="C178" s="40" t="s">
        <v>375</v>
      </c>
      <c r="D178" s="40" t="s">
        <v>499</v>
      </c>
      <c r="E178" s="38" t="s">
        <v>6</v>
      </c>
      <c r="F178" s="39"/>
      <c r="G178" s="40" t="s">
        <v>13</v>
      </c>
      <c r="H178" s="40"/>
      <c r="I178" s="41" t="s">
        <v>217</v>
      </c>
      <c r="J178" s="15"/>
      <c r="M178" s="16"/>
      <c r="N178" s="6"/>
      <c r="O178" s="6"/>
      <c r="R178" s="14"/>
      <c r="S178" s="14"/>
      <c r="T178" s="14"/>
    </row>
    <row r="179" spans="1:21" x14ac:dyDescent="0.2">
      <c r="A179" s="20">
        <f t="shared" si="58"/>
        <v>1</v>
      </c>
      <c r="B179" s="21" t="s">
        <v>73</v>
      </c>
      <c r="C179" s="38" t="s">
        <v>311</v>
      </c>
      <c r="D179" s="38" t="s">
        <v>399</v>
      </c>
      <c r="E179" s="38" t="s">
        <v>6</v>
      </c>
      <c r="F179" s="39"/>
      <c r="G179" s="40" t="s">
        <v>13</v>
      </c>
      <c r="H179" s="40"/>
      <c r="I179" s="41" t="s">
        <v>217</v>
      </c>
      <c r="J179" s="15"/>
      <c r="M179" s="16"/>
      <c r="N179" s="6"/>
      <c r="O179" s="6"/>
      <c r="R179" s="14"/>
      <c r="S179" s="14"/>
      <c r="T179" s="14"/>
    </row>
    <row r="180" spans="1:21" x14ac:dyDescent="0.2">
      <c r="A180" s="20">
        <f t="shared" si="58"/>
        <v>1</v>
      </c>
      <c r="B180" s="21" t="s">
        <v>74</v>
      </c>
      <c r="C180" s="42" t="s">
        <v>544</v>
      </c>
      <c r="D180" s="42" t="s">
        <v>545</v>
      </c>
      <c r="E180" s="42" t="s">
        <v>6</v>
      </c>
      <c r="F180" s="43"/>
      <c r="G180" s="44" t="s">
        <v>5</v>
      </c>
      <c r="H180" s="44"/>
      <c r="I180" s="45" t="s">
        <v>217</v>
      </c>
      <c r="J180" s="15"/>
      <c r="M180" s="16"/>
      <c r="N180" s="6"/>
      <c r="O180" s="6"/>
      <c r="R180" s="14"/>
      <c r="S180" s="14"/>
      <c r="T180" s="14"/>
    </row>
    <row r="181" spans="1:21" x14ac:dyDescent="0.2">
      <c r="A181" s="20">
        <f t="shared" si="58"/>
        <v>1</v>
      </c>
      <c r="B181" s="21" t="s">
        <v>185</v>
      </c>
      <c r="C181" s="42" t="s">
        <v>405</v>
      </c>
      <c r="D181" s="42" t="s">
        <v>406</v>
      </c>
      <c r="E181" s="42" t="s">
        <v>6</v>
      </c>
      <c r="F181" s="43"/>
      <c r="G181" s="44" t="s">
        <v>5</v>
      </c>
      <c r="H181" s="44"/>
      <c r="I181" s="45" t="s">
        <v>217</v>
      </c>
      <c r="J181" s="15"/>
      <c r="M181" s="16"/>
      <c r="N181" s="6"/>
      <c r="O181" s="6"/>
      <c r="R181" s="14"/>
      <c r="S181" s="14"/>
      <c r="T181" s="14"/>
    </row>
    <row r="182" spans="1:21" s="8" customFormat="1" x14ac:dyDescent="0.2">
      <c r="A182" s="20">
        <f t="shared" si="58"/>
        <v>1</v>
      </c>
      <c r="B182" s="46" t="s">
        <v>355</v>
      </c>
      <c r="C182" s="48" t="s">
        <v>496</v>
      </c>
      <c r="D182" s="48" t="s">
        <v>433</v>
      </c>
      <c r="E182" s="47" t="s">
        <v>491</v>
      </c>
      <c r="F182" s="48" t="s">
        <v>125</v>
      </c>
      <c r="G182" s="49" t="s">
        <v>493</v>
      </c>
      <c r="H182" s="49"/>
      <c r="I182" s="49" t="s">
        <v>217</v>
      </c>
      <c r="J182" s="15"/>
      <c r="L182" s="1"/>
      <c r="M182" s="16"/>
      <c r="N182" s="6"/>
      <c r="O182" s="6"/>
      <c r="P182" s="1"/>
      <c r="Q182" s="1"/>
      <c r="R182" s="14"/>
      <c r="S182" s="14"/>
      <c r="T182" s="14"/>
      <c r="U182" s="1"/>
    </row>
    <row r="183" spans="1:21" s="8" customFormat="1" x14ac:dyDescent="0.2">
      <c r="A183" s="20">
        <f t="shared" si="58"/>
        <v>1</v>
      </c>
      <c r="B183" s="46" t="s">
        <v>18</v>
      </c>
      <c r="C183" s="48" t="s">
        <v>367</v>
      </c>
      <c r="D183" s="48" t="s">
        <v>366</v>
      </c>
      <c r="E183" s="47" t="s">
        <v>491</v>
      </c>
      <c r="F183" s="48"/>
      <c r="G183" s="49" t="s">
        <v>260</v>
      </c>
      <c r="H183" s="49"/>
      <c r="I183" s="49" t="s">
        <v>217</v>
      </c>
      <c r="J183" s="15"/>
      <c r="L183" s="1"/>
      <c r="M183" s="16"/>
      <c r="N183" s="6"/>
      <c r="O183" s="6"/>
      <c r="P183" s="1"/>
      <c r="Q183" s="1"/>
      <c r="R183" s="14"/>
      <c r="S183" s="14"/>
      <c r="T183" s="14"/>
      <c r="U183" s="1"/>
    </row>
    <row r="184" spans="1:21" s="8" customFormat="1" x14ac:dyDescent="0.2">
      <c r="A184" s="20">
        <f t="shared" si="58"/>
        <v>1</v>
      </c>
      <c r="B184" s="46" t="s">
        <v>25</v>
      </c>
      <c r="C184" s="48" t="s">
        <v>193</v>
      </c>
      <c r="D184" s="48" t="s">
        <v>194</v>
      </c>
      <c r="E184" s="47" t="s">
        <v>491</v>
      </c>
      <c r="F184" s="48" t="s">
        <v>125</v>
      </c>
      <c r="G184" s="49" t="s">
        <v>261</v>
      </c>
      <c r="H184" s="49"/>
      <c r="I184" s="49" t="s">
        <v>217</v>
      </c>
      <c r="J184" s="15"/>
      <c r="L184" s="1"/>
      <c r="M184" s="16"/>
      <c r="N184" s="6"/>
      <c r="O184" s="6"/>
      <c r="P184" s="1"/>
      <c r="Q184" s="1"/>
      <c r="R184" s="14"/>
      <c r="S184" s="14"/>
      <c r="T184" s="14"/>
      <c r="U184" s="1"/>
    </row>
    <row r="185" spans="1:21" s="8" customFormat="1" x14ac:dyDescent="0.2">
      <c r="A185" s="20">
        <f t="shared" si="58"/>
        <v>1</v>
      </c>
      <c r="B185" s="46" t="s">
        <v>356</v>
      </c>
      <c r="C185" s="48" t="s">
        <v>496</v>
      </c>
      <c r="D185" s="48" t="s">
        <v>433</v>
      </c>
      <c r="E185" s="47" t="s">
        <v>491</v>
      </c>
      <c r="F185" s="48" t="s">
        <v>270</v>
      </c>
      <c r="G185" s="49" t="s">
        <v>497</v>
      </c>
      <c r="H185" s="49"/>
      <c r="I185" s="49" t="s">
        <v>217</v>
      </c>
      <c r="J185" s="15"/>
      <c r="L185" s="1"/>
      <c r="M185" s="16"/>
      <c r="N185" s="6"/>
      <c r="O185" s="6"/>
      <c r="P185" s="1"/>
      <c r="Q185" s="1"/>
      <c r="R185" s="14"/>
      <c r="S185" s="14"/>
      <c r="T185" s="14"/>
      <c r="U185" s="1"/>
    </row>
    <row r="186" spans="1:21" s="8" customFormat="1" x14ac:dyDescent="0.2">
      <c r="A186" s="20">
        <f t="shared" si="58"/>
        <v>1</v>
      </c>
      <c r="B186" s="46" t="s">
        <v>26</v>
      </c>
      <c r="C186" s="48" t="s">
        <v>415</v>
      </c>
      <c r="D186" s="48" t="s">
        <v>310</v>
      </c>
      <c r="E186" s="47" t="s">
        <v>491</v>
      </c>
      <c r="F186" s="48"/>
      <c r="G186" s="49" t="s">
        <v>262</v>
      </c>
      <c r="H186" s="49"/>
      <c r="I186" s="49" t="s">
        <v>217</v>
      </c>
      <c r="J186" s="15"/>
      <c r="L186" s="1"/>
      <c r="M186" s="16"/>
      <c r="N186" s="6"/>
      <c r="O186" s="6"/>
      <c r="P186" s="1"/>
      <c r="Q186" s="1"/>
      <c r="R186" s="14"/>
      <c r="S186" s="14"/>
      <c r="T186" s="14"/>
      <c r="U186" s="1"/>
    </row>
    <row r="187" spans="1:21" s="8" customFormat="1" x14ac:dyDescent="0.2">
      <c r="A187" s="20">
        <f t="shared" si="58"/>
        <v>1</v>
      </c>
      <c r="B187" s="46" t="s">
        <v>27</v>
      </c>
      <c r="C187" s="48" t="s">
        <v>417</v>
      </c>
      <c r="D187" s="48" t="s">
        <v>418</v>
      </c>
      <c r="E187" s="47" t="s">
        <v>491</v>
      </c>
      <c r="F187" s="48"/>
      <c r="G187" s="49" t="s">
        <v>263</v>
      </c>
      <c r="H187" s="49"/>
      <c r="I187" s="49" t="s">
        <v>217</v>
      </c>
      <c r="J187" s="15"/>
      <c r="L187" s="1"/>
      <c r="M187" s="16"/>
      <c r="N187" s="6"/>
      <c r="O187" s="6"/>
      <c r="P187" s="1"/>
      <c r="Q187" s="1"/>
      <c r="R187" s="14"/>
      <c r="S187" s="14"/>
      <c r="T187" s="14"/>
      <c r="U187" s="1"/>
    </row>
    <row r="188" spans="1:21" s="8" customFormat="1" x14ac:dyDescent="0.2">
      <c r="A188" s="20">
        <f t="shared" si="58"/>
        <v>1</v>
      </c>
      <c r="B188" s="46" t="s">
        <v>357</v>
      </c>
      <c r="C188" s="48" t="s">
        <v>211</v>
      </c>
      <c r="D188" s="48" t="s">
        <v>212</v>
      </c>
      <c r="E188" s="47" t="s">
        <v>491</v>
      </c>
      <c r="F188" s="48" t="s">
        <v>226</v>
      </c>
      <c r="G188" s="49" t="s">
        <v>238</v>
      </c>
      <c r="H188" s="49"/>
      <c r="I188" s="49" t="s">
        <v>217</v>
      </c>
      <c r="J188" s="15"/>
      <c r="L188" s="1"/>
      <c r="M188" s="16"/>
      <c r="N188" s="6"/>
      <c r="O188" s="6"/>
      <c r="P188" s="1"/>
      <c r="Q188" s="1"/>
      <c r="R188" s="14"/>
      <c r="S188" s="14"/>
      <c r="T188" s="14"/>
      <c r="U188" s="1"/>
    </row>
    <row r="189" spans="1:21" x14ac:dyDescent="0.2">
      <c r="A189" s="20">
        <f t="shared" si="58"/>
        <v>1</v>
      </c>
      <c r="B189" s="46" t="s">
        <v>75</v>
      </c>
      <c r="C189" s="50" t="s">
        <v>400</v>
      </c>
      <c r="D189" s="50" t="s">
        <v>401</v>
      </c>
      <c r="E189" s="50" t="s">
        <v>491</v>
      </c>
      <c r="F189" s="51"/>
      <c r="G189" s="52" t="s">
        <v>5</v>
      </c>
      <c r="H189" s="52"/>
      <c r="I189" s="52" t="s">
        <v>217</v>
      </c>
      <c r="J189" s="15"/>
      <c r="M189" s="16"/>
      <c r="N189" s="6"/>
      <c r="O189" s="6"/>
      <c r="R189" s="14"/>
      <c r="S189" s="14"/>
      <c r="T189" s="14"/>
    </row>
    <row r="190" spans="1:21" x14ac:dyDescent="0.2">
      <c r="A190" s="20">
        <f t="shared" si="58"/>
        <v>1</v>
      </c>
      <c r="B190" s="46" t="s">
        <v>76</v>
      </c>
      <c r="C190" s="50" t="s">
        <v>402</v>
      </c>
      <c r="D190" s="50" t="s">
        <v>214</v>
      </c>
      <c r="E190" s="50" t="s">
        <v>491</v>
      </c>
      <c r="F190" s="51"/>
      <c r="G190" s="52" t="s">
        <v>5</v>
      </c>
      <c r="H190" s="52"/>
      <c r="I190" s="52" t="s">
        <v>217</v>
      </c>
      <c r="J190" s="15"/>
      <c r="M190" s="16"/>
      <c r="N190" s="6"/>
      <c r="O190" s="6"/>
      <c r="R190" s="14"/>
      <c r="S190" s="14"/>
      <c r="T190" s="14"/>
    </row>
    <row r="191" spans="1:21" s="8" customFormat="1" x14ac:dyDescent="0.2">
      <c r="A191" s="20">
        <f t="shared" si="58"/>
        <v>1</v>
      </c>
      <c r="B191" s="46" t="s">
        <v>77</v>
      </c>
      <c r="C191" s="53" t="s">
        <v>394</v>
      </c>
      <c r="D191" s="53" t="s">
        <v>395</v>
      </c>
      <c r="E191" s="53" t="s">
        <v>491</v>
      </c>
      <c r="F191" s="54"/>
      <c r="G191" s="55" t="s">
        <v>13</v>
      </c>
      <c r="H191" s="55"/>
      <c r="I191" s="55" t="s">
        <v>217</v>
      </c>
      <c r="J191" s="15"/>
      <c r="K191" s="17"/>
      <c r="L191" s="1"/>
      <c r="M191" s="16"/>
      <c r="N191" s="6"/>
      <c r="O191" s="6"/>
      <c r="P191" s="1"/>
      <c r="Q191" s="1"/>
      <c r="R191" s="14"/>
      <c r="S191" s="14"/>
      <c r="T191" s="14"/>
      <c r="U191" s="1"/>
    </row>
    <row r="192" spans="1:21" s="8" customFormat="1" x14ac:dyDescent="0.2">
      <c r="A192" s="20">
        <f t="shared" si="58"/>
        <v>1</v>
      </c>
      <c r="B192" s="46" t="s">
        <v>78</v>
      </c>
      <c r="C192" s="55" t="s">
        <v>392</v>
      </c>
      <c r="D192" s="55" t="s">
        <v>393</v>
      </c>
      <c r="E192" s="55" t="s">
        <v>491</v>
      </c>
      <c r="F192" s="54"/>
      <c r="G192" s="55" t="s">
        <v>13</v>
      </c>
      <c r="H192" s="55"/>
      <c r="I192" s="55" t="s">
        <v>217</v>
      </c>
      <c r="J192" s="15"/>
      <c r="K192" s="17"/>
      <c r="L192" s="1"/>
      <c r="M192" s="16"/>
      <c r="N192" s="6"/>
      <c r="O192" s="6"/>
      <c r="P192" s="1"/>
      <c r="Q192" s="1"/>
      <c r="R192" s="14"/>
      <c r="S192" s="14"/>
      <c r="T192" s="14"/>
      <c r="U192" s="1"/>
    </row>
    <row r="193" spans="1:21" s="8" customFormat="1" x14ac:dyDescent="0.2">
      <c r="A193" s="20">
        <f t="shared" si="58"/>
        <v>1</v>
      </c>
      <c r="B193" s="46" t="s">
        <v>79</v>
      </c>
      <c r="C193" s="56" t="s">
        <v>307</v>
      </c>
      <c r="D193" s="56" t="s">
        <v>308</v>
      </c>
      <c r="E193" s="56" t="s">
        <v>492</v>
      </c>
      <c r="F193" s="57" t="s">
        <v>226</v>
      </c>
      <c r="G193" s="57" t="s">
        <v>210</v>
      </c>
      <c r="H193" s="57"/>
      <c r="I193" s="57" t="s">
        <v>217</v>
      </c>
      <c r="J193" s="15"/>
      <c r="K193" s="17"/>
      <c r="L193" s="1"/>
      <c r="M193" s="16"/>
      <c r="N193" s="6"/>
      <c r="O193" s="6"/>
      <c r="P193" s="1"/>
      <c r="Q193" s="1"/>
      <c r="R193" s="14"/>
      <c r="S193" s="14"/>
      <c r="T193" s="14"/>
      <c r="U193" s="1"/>
    </row>
    <row r="194" spans="1:21" s="8" customFormat="1" x14ac:dyDescent="0.2">
      <c r="A194" s="20">
        <f t="shared" si="58"/>
        <v>1</v>
      </c>
      <c r="B194" s="46" t="s">
        <v>80</v>
      </c>
      <c r="C194" s="56" t="s">
        <v>387</v>
      </c>
      <c r="D194" s="56" t="s">
        <v>426</v>
      </c>
      <c r="E194" s="56" t="s">
        <v>492</v>
      </c>
      <c r="F194" s="57"/>
      <c r="G194" s="57" t="s">
        <v>208</v>
      </c>
      <c r="H194" s="57"/>
      <c r="I194" s="57" t="s">
        <v>217</v>
      </c>
      <c r="J194" s="15"/>
      <c r="K194" s="17"/>
      <c r="L194" s="1"/>
      <c r="M194" s="16"/>
      <c r="N194" s="6"/>
      <c r="O194" s="6"/>
      <c r="P194" s="1"/>
      <c r="Q194" s="1"/>
      <c r="R194" s="14"/>
      <c r="S194" s="14"/>
      <c r="T194" s="14"/>
      <c r="U194" s="1"/>
    </row>
    <row r="195" spans="1:21" s="8" customFormat="1" x14ac:dyDescent="0.2">
      <c r="A195" s="20">
        <f t="shared" si="58"/>
        <v>1</v>
      </c>
      <c r="B195" s="46" t="s">
        <v>81</v>
      </c>
      <c r="C195" s="56" t="s">
        <v>385</v>
      </c>
      <c r="D195" s="56" t="s">
        <v>384</v>
      </c>
      <c r="E195" s="56" t="s">
        <v>492</v>
      </c>
      <c r="F195" s="57"/>
      <c r="G195" s="57" t="s">
        <v>207</v>
      </c>
      <c r="H195" s="57"/>
      <c r="I195" s="57" t="s">
        <v>217</v>
      </c>
      <c r="J195" s="15"/>
      <c r="K195" s="17"/>
      <c r="L195" s="1"/>
      <c r="M195" s="16"/>
      <c r="N195" s="6"/>
      <c r="O195" s="6"/>
      <c r="P195" s="1"/>
      <c r="Q195" s="1"/>
      <c r="R195" s="14"/>
      <c r="S195" s="14"/>
      <c r="T195" s="14"/>
      <c r="U195" s="1"/>
    </row>
    <row r="196" spans="1:21" s="8" customFormat="1" x14ac:dyDescent="0.2">
      <c r="A196" s="20">
        <f t="shared" ref="A196:A216" si="59">COUNTIF(A$24:A$126, B196)</f>
        <v>1</v>
      </c>
      <c r="B196" s="46" t="s">
        <v>82</v>
      </c>
      <c r="C196" s="56" t="s">
        <v>371</v>
      </c>
      <c r="D196" s="56" t="s">
        <v>370</v>
      </c>
      <c r="E196" s="56" t="s">
        <v>492</v>
      </c>
      <c r="F196" s="57"/>
      <c r="G196" s="57" t="s">
        <v>210</v>
      </c>
      <c r="H196" s="57"/>
      <c r="I196" s="57" t="s">
        <v>217</v>
      </c>
      <c r="J196" s="15"/>
      <c r="K196" s="17"/>
      <c r="L196" s="1"/>
      <c r="M196" s="16"/>
      <c r="N196" s="6"/>
      <c r="O196" s="6"/>
      <c r="P196" s="1"/>
      <c r="Q196" s="1"/>
      <c r="R196" s="14"/>
      <c r="S196" s="14"/>
      <c r="T196" s="14"/>
      <c r="U196" s="1"/>
    </row>
    <row r="197" spans="1:21" s="8" customFormat="1" x14ac:dyDescent="0.2">
      <c r="A197" s="20">
        <f t="shared" si="59"/>
        <v>1</v>
      </c>
      <c r="B197" s="46" t="s">
        <v>83</v>
      </c>
      <c r="C197" s="56" t="s">
        <v>313</v>
      </c>
      <c r="D197" s="56" t="s">
        <v>310</v>
      </c>
      <c r="E197" s="56" t="s">
        <v>492</v>
      </c>
      <c r="F197" s="57" t="s">
        <v>113</v>
      </c>
      <c r="G197" s="57" t="s">
        <v>209</v>
      </c>
      <c r="H197" s="57"/>
      <c r="I197" s="57" t="s">
        <v>217</v>
      </c>
      <c r="J197" s="15"/>
      <c r="K197" s="17"/>
      <c r="L197" s="1"/>
      <c r="M197" s="16"/>
      <c r="N197" s="6"/>
      <c r="O197" s="6"/>
      <c r="P197" s="1"/>
      <c r="Q197" s="1"/>
      <c r="R197" s="14"/>
      <c r="S197" s="14"/>
      <c r="T197" s="14"/>
      <c r="U197" s="1"/>
    </row>
    <row r="198" spans="1:21" s="8" customFormat="1" x14ac:dyDescent="0.2">
      <c r="A198" s="20">
        <f t="shared" si="59"/>
        <v>1</v>
      </c>
      <c r="B198" s="46" t="s">
        <v>84</v>
      </c>
      <c r="C198" s="56" t="s">
        <v>427</v>
      </c>
      <c r="D198" s="56" t="s">
        <v>316</v>
      </c>
      <c r="E198" s="56" t="s">
        <v>492</v>
      </c>
      <c r="F198" s="57"/>
      <c r="G198" s="57" t="s">
        <v>17</v>
      </c>
      <c r="H198" s="57"/>
      <c r="I198" s="57" t="s">
        <v>217</v>
      </c>
      <c r="J198" s="15"/>
      <c r="K198" s="17"/>
      <c r="L198" s="1"/>
      <c r="M198" s="16"/>
      <c r="N198" s="6"/>
      <c r="O198" s="6"/>
      <c r="P198" s="1"/>
      <c r="Q198" s="1"/>
      <c r="R198" s="14"/>
      <c r="S198" s="14"/>
      <c r="T198" s="14"/>
      <c r="U198" s="1"/>
    </row>
    <row r="199" spans="1:21" s="8" customFormat="1" x14ac:dyDescent="0.2">
      <c r="A199" s="20">
        <f t="shared" si="59"/>
        <v>1</v>
      </c>
      <c r="B199" s="46" t="s">
        <v>85</v>
      </c>
      <c r="C199" s="56" t="s">
        <v>389</v>
      </c>
      <c r="D199" s="56" t="s">
        <v>388</v>
      </c>
      <c r="E199" s="56" t="s">
        <v>492</v>
      </c>
      <c r="F199" s="57"/>
      <c r="G199" s="57" t="s">
        <v>17</v>
      </c>
      <c r="H199" s="57"/>
      <c r="I199" s="57" t="s">
        <v>217</v>
      </c>
      <c r="J199" s="15"/>
      <c r="K199" s="17"/>
      <c r="L199" s="1"/>
      <c r="M199" s="16"/>
      <c r="N199" s="6"/>
      <c r="O199" s="6"/>
      <c r="P199" s="1"/>
      <c r="Q199" s="1"/>
      <c r="R199" s="14"/>
      <c r="S199" s="14"/>
      <c r="T199" s="14"/>
      <c r="U199" s="1"/>
    </row>
    <row r="200" spans="1:21" s="8" customFormat="1" x14ac:dyDescent="0.2">
      <c r="A200" s="20">
        <f t="shared" si="59"/>
        <v>1</v>
      </c>
      <c r="B200" s="46" t="s">
        <v>86</v>
      </c>
      <c r="C200" s="56" t="s">
        <v>374</v>
      </c>
      <c r="D200" s="56" t="s">
        <v>378</v>
      </c>
      <c r="E200" s="56" t="s">
        <v>492</v>
      </c>
      <c r="F200" s="57"/>
      <c r="G200" s="57" t="s">
        <v>209</v>
      </c>
      <c r="H200" s="57"/>
      <c r="I200" s="57" t="s">
        <v>217</v>
      </c>
      <c r="J200" s="15"/>
      <c r="K200" s="17"/>
      <c r="L200" s="1"/>
      <c r="M200" s="16"/>
      <c r="N200" s="6"/>
      <c r="O200" s="6"/>
      <c r="P200" s="1"/>
      <c r="Q200" s="1"/>
      <c r="R200" s="14"/>
      <c r="S200" s="14"/>
      <c r="T200" s="14"/>
      <c r="U200" s="1"/>
    </row>
    <row r="201" spans="1:21" s="8" customFormat="1" x14ac:dyDescent="0.2">
      <c r="A201" s="20">
        <f t="shared" si="59"/>
        <v>1</v>
      </c>
      <c r="B201" s="46" t="s">
        <v>87</v>
      </c>
      <c r="C201" s="56" t="s">
        <v>312</v>
      </c>
      <c r="D201" s="56" t="s">
        <v>428</v>
      </c>
      <c r="E201" s="56" t="s">
        <v>492</v>
      </c>
      <c r="F201" s="57" t="s">
        <v>125</v>
      </c>
      <c r="G201" s="57" t="s">
        <v>210</v>
      </c>
      <c r="H201" s="57"/>
      <c r="I201" s="57" t="s">
        <v>217</v>
      </c>
      <c r="J201" s="15"/>
      <c r="K201" s="17"/>
      <c r="L201" s="1"/>
      <c r="M201" s="16"/>
      <c r="N201" s="6"/>
      <c r="O201" s="6"/>
      <c r="P201" s="1"/>
      <c r="Q201" s="1"/>
      <c r="R201" s="14"/>
      <c r="S201" s="14"/>
      <c r="T201" s="14"/>
      <c r="U201" s="1"/>
    </row>
    <row r="202" spans="1:21" s="8" customFormat="1" x14ac:dyDescent="0.2">
      <c r="A202" s="20">
        <f t="shared" si="59"/>
        <v>1</v>
      </c>
      <c r="B202" s="46" t="s">
        <v>88</v>
      </c>
      <c r="C202" s="56" t="s">
        <v>382</v>
      </c>
      <c r="D202" s="56" t="s">
        <v>383</v>
      </c>
      <c r="E202" s="56" t="s">
        <v>492</v>
      </c>
      <c r="F202" s="57"/>
      <c r="G202" s="57" t="s">
        <v>207</v>
      </c>
      <c r="H202" s="57"/>
      <c r="I202" s="57" t="s">
        <v>217</v>
      </c>
      <c r="J202" s="15"/>
      <c r="K202" s="17"/>
      <c r="L202" s="1"/>
      <c r="M202" s="16"/>
      <c r="N202" s="6"/>
      <c r="O202" s="6"/>
      <c r="P202" s="1"/>
      <c r="Q202" s="1"/>
      <c r="R202" s="14"/>
      <c r="S202" s="14"/>
      <c r="T202" s="14"/>
      <c r="U202" s="1"/>
    </row>
    <row r="203" spans="1:21" s="8" customFormat="1" x14ac:dyDescent="0.2">
      <c r="A203" s="20">
        <f t="shared" si="59"/>
        <v>1</v>
      </c>
      <c r="B203" s="46" t="s">
        <v>89</v>
      </c>
      <c r="C203" s="56" t="s">
        <v>317</v>
      </c>
      <c r="D203" s="56" t="s">
        <v>429</v>
      </c>
      <c r="E203" s="56" t="s">
        <v>492</v>
      </c>
      <c r="F203" s="57" t="s">
        <v>270</v>
      </c>
      <c r="G203" s="57" t="s">
        <v>210</v>
      </c>
      <c r="H203" s="57"/>
      <c r="I203" s="57" t="s">
        <v>217</v>
      </c>
      <c r="J203" s="15"/>
      <c r="K203" s="17"/>
      <c r="L203" s="1"/>
      <c r="M203" s="16"/>
      <c r="N203" s="6"/>
      <c r="O203" s="6"/>
      <c r="P203" s="1"/>
      <c r="Q203" s="1"/>
      <c r="R203" s="14"/>
      <c r="S203" s="14"/>
      <c r="T203" s="14"/>
      <c r="U203" s="1"/>
    </row>
    <row r="204" spans="1:21" s="8" customFormat="1" x14ac:dyDescent="0.2">
      <c r="A204" s="20">
        <f t="shared" si="59"/>
        <v>1</v>
      </c>
      <c r="B204" s="46" t="s">
        <v>168</v>
      </c>
      <c r="C204" s="56" t="s">
        <v>364</v>
      </c>
      <c r="D204" s="56" t="s">
        <v>363</v>
      </c>
      <c r="E204" s="56" t="s">
        <v>492</v>
      </c>
      <c r="F204" s="57"/>
      <c r="G204" s="57" t="s">
        <v>210</v>
      </c>
      <c r="H204" s="57"/>
      <c r="I204" s="57" t="s">
        <v>217</v>
      </c>
      <c r="J204" s="15"/>
      <c r="K204" s="17"/>
      <c r="L204" s="1"/>
      <c r="M204" s="16"/>
      <c r="N204" s="6"/>
      <c r="O204" s="6"/>
      <c r="P204" s="1"/>
      <c r="Q204" s="1"/>
      <c r="R204" s="14"/>
      <c r="S204" s="14"/>
      <c r="T204" s="14"/>
      <c r="U204" s="1"/>
    </row>
    <row r="205" spans="1:21" s="8" customFormat="1" x14ac:dyDescent="0.2">
      <c r="A205" s="20">
        <f t="shared" si="59"/>
        <v>1</v>
      </c>
      <c r="B205" s="46" t="s">
        <v>169</v>
      </c>
      <c r="C205" s="56" t="s">
        <v>381</v>
      </c>
      <c r="D205" s="56" t="s">
        <v>430</v>
      </c>
      <c r="E205" s="56" t="s">
        <v>492</v>
      </c>
      <c r="F205" s="57" t="s">
        <v>226</v>
      </c>
      <c r="G205" s="57" t="s">
        <v>207</v>
      </c>
      <c r="H205" s="57"/>
      <c r="I205" s="57" t="s">
        <v>217</v>
      </c>
      <c r="J205" s="15"/>
      <c r="K205" s="17"/>
      <c r="L205" s="1"/>
      <c r="M205" s="16"/>
      <c r="N205" s="6"/>
      <c r="O205" s="6"/>
      <c r="P205" s="1"/>
      <c r="Q205" s="1"/>
      <c r="R205" s="14"/>
      <c r="S205" s="14"/>
      <c r="T205" s="14"/>
      <c r="U205" s="1"/>
    </row>
    <row r="206" spans="1:21" s="8" customFormat="1" x14ac:dyDescent="0.2">
      <c r="A206" s="20">
        <f t="shared" si="59"/>
        <v>1</v>
      </c>
      <c r="B206" s="46" t="s">
        <v>170</v>
      </c>
      <c r="C206" s="56" t="s">
        <v>391</v>
      </c>
      <c r="D206" s="56" t="s">
        <v>431</v>
      </c>
      <c r="E206" s="56" t="s">
        <v>492</v>
      </c>
      <c r="F206" s="57"/>
      <c r="G206" s="57" t="s">
        <v>17</v>
      </c>
      <c r="H206" s="57"/>
      <c r="I206" s="57" t="s">
        <v>217</v>
      </c>
      <c r="J206" s="15"/>
      <c r="K206" s="17"/>
      <c r="L206" s="1"/>
      <c r="M206" s="16"/>
      <c r="N206" s="6"/>
      <c r="O206" s="6"/>
      <c r="P206" s="1"/>
      <c r="Q206" s="1"/>
      <c r="R206" s="14"/>
      <c r="S206" s="14"/>
      <c r="T206" s="14"/>
      <c r="U206" s="1"/>
    </row>
    <row r="207" spans="1:21" s="8" customFormat="1" x14ac:dyDescent="0.2">
      <c r="A207" s="20">
        <f t="shared" si="59"/>
        <v>1</v>
      </c>
      <c r="B207" s="46" t="s">
        <v>241</v>
      </c>
      <c r="C207" s="56" t="s">
        <v>373</v>
      </c>
      <c r="D207" s="56" t="s">
        <v>319</v>
      </c>
      <c r="E207" s="56" t="s">
        <v>492</v>
      </c>
      <c r="F207" s="56" t="s">
        <v>101</v>
      </c>
      <c r="G207" s="57" t="s">
        <v>210</v>
      </c>
      <c r="H207" s="57"/>
      <c r="I207" s="57" t="s">
        <v>217</v>
      </c>
      <c r="J207" s="15"/>
      <c r="K207" s="17"/>
      <c r="L207" s="1"/>
      <c r="M207" s="16"/>
      <c r="N207" s="6"/>
      <c r="O207" s="6"/>
      <c r="P207" s="1"/>
      <c r="Q207" s="1"/>
      <c r="R207" s="14"/>
      <c r="S207" s="14"/>
      <c r="T207" s="14"/>
      <c r="U207" s="1"/>
    </row>
    <row r="208" spans="1:21" s="8" customFormat="1" x14ac:dyDescent="0.2">
      <c r="A208" s="20">
        <f t="shared" si="59"/>
        <v>1</v>
      </c>
      <c r="B208" s="46" t="s">
        <v>246</v>
      </c>
      <c r="C208" s="56" t="s">
        <v>314</v>
      </c>
      <c r="D208" s="56" t="s">
        <v>188</v>
      </c>
      <c r="E208" s="56" t="s">
        <v>492</v>
      </c>
      <c r="F208" s="56" t="s">
        <v>101</v>
      </c>
      <c r="G208" s="57" t="s">
        <v>210</v>
      </c>
      <c r="H208" s="57"/>
      <c r="I208" s="57" t="s">
        <v>217</v>
      </c>
      <c r="J208" s="15"/>
      <c r="K208" s="17"/>
      <c r="L208" s="1"/>
      <c r="M208" s="16"/>
      <c r="N208" s="6"/>
      <c r="O208" s="6"/>
      <c r="P208" s="1"/>
      <c r="Q208" s="1"/>
      <c r="R208" s="14"/>
      <c r="S208" s="14"/>
      <c r="T208" s="14"/>
      <c r="U208" s="1"/>
    </row>
    <row r="209" spans="1:21" s="8" customFormat="1" x14ac:dyDescent="0.2">
      <c r="A209" s="20">
        <f t="shared" si="59"/>
        <v>1</v>
      </c>
      <c r="B209" s="46" t="s">
        <v>253</v>
      </c>
      <c r="C209" s="56" t="s">
        <v>380</v>
      </c>
      <c r="D209" s="56" t="s">
        <v>379</v>
      </c>
      <c r="E209" s="56" t="s">
        <v>492</v>
      </c>
      <c r="F209" s="57"/>
      <c r="G209" s="57" t="s">
        <v>209</v>
      </c>
      <c r="H209" s="57"/>
      <c r="I209" s="57" t="s">
        <v>217</v>
      </c>
      <c r="J209" s="15"/>
      <c r="K209" s="17"/>
      <c r="L209" s="1"/>
      <c r="M209" s="16"/>
      <c r="N209" s="6"/>
      <c r="O209" s="6"/>
      <c r="P209" s="1"/>
      <c r="Q209" s="1"/>
      <c r="R209" s="14"/>
      <c r="S209" s="14"/>
      <c r="T209" s="14"/>
      <c r="U209" s="1"/>
    </row>
    <row r="210" spans="1:21" s="8" customFormat="1" x14ac:dyDescent="0.2">
      <c r="A210" s="20">
        <f t="shared" si="59"/>
        <v>1</v>
      </c>
      <c r="B210" s="46" t="s">
        <v>254</v>
      </c>
      <c r="C210" s="56" t="s">
        <v>386</v>
      </c>
      <c r="D210" s="56" t="s">
        <v>310</v>
      </c>
      <c r="E210" s="56" t="s">
        <v>492</v>
      </c>
      <c r="F210" s="57"/>
      <c r="G210" s="57" t="s">
        <v>208</v>
      </c>
      <c r="H210" s="57"/>
      <c r="I210" s="57" t="s">
        <v>217</v>
      </c>
      <c r="J210" s="15"/>
      <c r="K210" s="17"/>
      <c r="L210" s="1"/>
      <c r="M210" s="16"/>
      <c r="N210" s="6"/>
      <c r="O210" s="6"/>
      <c r="P210" s="1"/>
      <c r="Q210" s="1"/>
      <c r="R210" s="14"/>
      <c r="S210" s="14"/>
      <c r="T210" s="14"/>
      <c r="U210" s="1"/>
    </row>
    <row r="211" spans="1:21" s="8" customFormat="1" x14ac:dyDescent="0.2">
      <c r="A211" s="20">
        <f t="shared" si="59"/>
        <v>1</v>
      </c>
      <c r="B211" s="46" t="s">
        <v>255</v>
      </c>
      <c r="C211" s="56" t="s">
        <v>377</v>
      </c>
      <c r="D211" s="56" t="s">
        <v>376</v>
      </c>
      <c r="E211" s="56" t="s">
        <v>492</v>
      </c>
      <c r="F211" s="57"/>
      <c r="G211" s="57" t="s">
        <v>210</v>
      </c>
      <c r="H211" s="57"/>
      <c r="I211" s="57" t="s">
        <v>217</v>
      </c>
      <c r="J211" s="15"/>
      <c r="K211" s="17"/>
      <c r="L211" s="1"/>
      <c r="M211" s="16"/>
      <c r="N211" s="6"/>
      <c r="O211" s="6"/>
      <c r="P211" s="1"/>
      <c r="Q211" s="1"/>
      <c r="R211" s="14"/>
      <c r="S211" s="14"/>
      <c r="T211" s="14"/>
      <c r="U211" s="1"/>
    </row>
    <row r="212" spans="1:21" s="8" customFormat="1" x14ac:dyDescent="0.2">
      <c r="A212" s="20">
        <f t="shared" si="59"/>
        <v>1</v>
      </c>
      <c r="B212" s="46" t="s">
        <v>321</v>
      </c>
      <c r="C212" s="56" t="s">
        <v>390</v>
      </c>
      <c r="D212" s="56" t="s">
        <v>432</v>
      </c>
      <c r="E212" s="56" t="s">
        <v>492</v>
      </c>
      <c r="F212" s="57"/>
      <c r="G212" s="57" t="s">
        <v>17</v>
      </c>
      <c r="H212" s="57"/>
      <c r="I212" s="57" t="s">
        <v>217</v>
      </c>
      <c r="J212" s="15"/>
      <c r="K212" s="17"/>
      <c r="L212" s="1"/>
      <c r="M212" s="16"/>
      <c r="N212" s="6"/>
      <c r="O212" s="6"/>
      <c r="P212" s="1"/>
      <c r="Q212" s="1"/>
      <c r="R212" s="14"/>
      <c r="S212" s="14"/>
      <c r="T212" s="14"/>
      <c r="U212" s="1"/>
    </row>
    <row r="213" spans="1:21" s="8" customFormat="1" x14ac:dyDescent="0.2">
      <c r="A213" s="20">
        <f t="shared" si="59"/>
        <v>1</v>
      </c>
      <c r="B213" s="46" t="s">
        <v>322</v>
      </c>
      <c r="C213" s="56" t="s">
        <v>362</v>
      </c>
      <c r="D213" s="56" t="s">
        <v>372</v>
      </c>
      <c r="E213" s="56" t="s">
        <v>492</v>
      </c>
      <c r="F213" s="57"/>
      <c r="G213" s="57" t="s">
        <v>210</v>
      </c>
      <c r="H213" s="57"/>
      <c r="I213" s="57" t="s">
        <v>217</v>
      </c>
      <c r="J213" s="15"/>
      <c r="K213" s="17"/>
      <c r="L213" s="1"/>
      <c r="M213" s="16"/>
      <c r="N213" s="6"/>
      <c r="O213" s="6"/>
      <c r="P213" s="1"/>
      <c r="Q213" s="1"/>
      <c r="R213" s="14"/>
      <c r="S213" s="14"/>
      <c r="T213" s="14"/>
      <c r="U213" s="1"/>
    </row>
    <row r="214" spans="1:21" s="8" customFormat="1" x14ac:dyDescent="0.2">
      <c r="A214" s="20">
        <f t="shared" si="59"/>
        <v>1</v>
      </c>
      <c r="B214" s="46" t="s">
        <v>521</v>
      </c>
      <c r="C214" s="56" t="s">
        <v>525</v>
      </c>
      <c r="D214" s="56" t="s">
        <v>526</v>
      </c>
      <c r="E214" s="56" t="s">
        <v>492</v>
      </c>
      <c r="F214" s="57"/>
      <c r="G214" s="57" t="s">
        <v>210</v>
      </c>
      <c r="H214" s="57"/>
      <c r="I214" s="57" t="s">
        <v>217</v>
      </c>
      <c r="J214" s="15"/>
      <c r="K214" s="17"/>
      <c r="L214" s="1"/>
      <c r="M214" s="16"/>
      <c r="N214" s="6"/>
      <c r="O214" s="6"/>
      <c r="P214" s="1"/>
      <c r="Q214" s="1"/>
      <c r="R214" s="14"/>
      <c r="S214" s="14"/>
      <c r="T214" s="14"/>
      <c r="U214" s="1"/>
    </row>
    <row r="215" spans="1:21" s="8" customFormat="1" x14ac:dyDescent="0.2">
      <c r="A215" s="20">
        <f t="shared" si="59"/>
        <v>1</v>
      </c>
      <c r="B215" s="46" t="s">
        <v>522</v>
      </c>
      <c r="C215" s="56" t="s">
        <v>537</v>
      </c>
      <c r="D215" s="56" t="s">
        <v>316</v>
      </c>
      <c r="E215" s="56" t="s">
        <v>492</v>
      </c>
      <c r="F215" s="57"/>
      <c r="G215" s="57" t="s">
        <v>210</v>
      </c>
      <c r="H215" s="57"/>
      <c r="I215" s="57" t="s">
        <v>217</v>
      </c>
      <c r="J215" s="15"/>
      <c r="K215" s="17"/>
      <c r="L215" s="1"/>
      <c r="M215" s="16"/>
      <c r="N215" s="6"/>
      <c r="O215" s="6"/>
      <c r="P215" s="1"/>
      <c r="Q215" s="1"/>
      <c r="R215" s="14"/>
      <c r="S215" s="14"/>
      <c r="T215" s="14"/>
      <c r="U215" s="1"/>
    </row>
    <row r="216" spans="1:21" s="8" customFormat="1" x14ac:dyDescent="0.2">
      <c r="A216" s="20">
        <f t="shared" si="59"/>
        <v>1</v>
      </c>
      <c r="B216" s="46" t="s">
        <v>523</v>
      </c>
      <c r="C216" s="56" t="s">
        <v>532</v>
      </c>
      <c r="D216" s="56" t="s">
        <v>533</v>
      </c>
      <c r="E216" s="56" t="s">
        <v>492</v>
      </c>
      <c r="F216" s="57"/>
      <c r="G216" s="57" t="s">
        <v>207</v>
      </c>
      <c r="H216" s="57"/>
      <c r="I216" s="57" t="s">
        <v>217</v>
      </c>
      <c r="J216" s="15"/>
      <c r="K216" s="17"/>
      <c r="L216" s="1"/>
      <c r="M216" s="16"/>
      <c r="N216" s="6"/>
      <c r="O216" s="6"/>
      <c r="P216" s="1"/>
      <c r="Q216" s="1"/>
      <c r="R216" s="14"/>
      <c r="S216" s="14"/>
      <c r="T216" s="14"/>
      <c r="U216" s="1"/>
    </row>
    <row r="217" spans="1:21" x14ac:dyDescent="0.2">
      <c r="F217" s="18"/>
      <c r="M217" s="16"/>
      <c r="N217" s="6"/>
      <c r="O217" s="6"/>
      <c r="R217" s="14"/>
      <c r="S217" s="14"/>
      <c r="T217" s="14"/>
    </row>
    <row r="218" spans="1:21" x14ac:dyDescent="0.2">
      <c r="F218" s="18"/>
      <c r="L218" s="7"/>
      <c r="M218" s="7"/>
      <c r="N218" s="7"/>
      <c r="O218" s="7"/>
      <c r="P218" s="7"/>
      <c r="Q218" s="7"/>
    </row>
    <row r="219" spans="1:21" x14ac:dyDescent="0.2">
      <c r="F219" s="18"/>
      <c r="L219" s="7"/>
      <c r="M219" s="7"/>
      <c r="N219" s="7"/>
      <c r="O219" s="7"/>
      <c r="P219" s="7"/>
      <c r="Q219" s="7"/>
    </row>
    <row r="220" spans="1:21" x14ac:dyDescent="0.2">
      <c r="F220" s="18"/>
      <c r="L220" s="7"/>
      <c r="M220" s="7"/>
      <c r="N220" s="7"/>
      <c r="O220" s="7"/>
      <c r="P220" s="7"/>
      <c r="Q220" s="7"/>
    </row>
    <row r="221" spans="1:21" x14ac:dyDescent="0.2">
      <c r="F221" s="18"/>
      <c r="L221" s="7"/>
      <c r="M221" s="7"/>
      <c r="N221" s="7"/>
      <c r="O221" s="7"/>
      <c r="P221" s="7"/>
      <c r="Q221" s="7"/>
    </row>
    <row r="222" spans="1:21" x14ac:dyDescent="0.2">
      <c r="F222" s="18"/>
      <c r="L222" s="7"/>
      <c r="M222" s="7"/>
      <c r="N222" s="7"/>
      <c r="O222" s="7"/>
      <c r="P222" s="7"/>
      <c r="Q222" s="7"/>
    </row>
    <row r="223" spans="1:21" x14ac:dyDescent="0.2">
      <c r="F223" s="18"/>
      <c r="L223" s="7"/>
      <c r="M223" s="7"/>
      <c r="N223" s="7"/>
      <c r="O223" s="7"/>
      <c r="P223" s="7"/>
      <c r="Q223" s="7"/>
    </row>
    <row r="224" spans="1:21" x14ac:dyDescent="0.2">
      <c r="F224" s="18"/>
      <c r="L224" s="7"/>
      <c r="M224" s="7"/>
      <c r="N224" s="7"/>
      <c r="O224" s="7"/>
      <c r="P224" s="7"/>
      <c r="Q224" s="7"/>
    </row>
    <row r="225" spans="6:17" x14ac:dyDescent="0.2">
      <c r="F225" s="18"/>
      <c r="L225" s="7"/>
      <c r="M225" s="7"/>
      <c r="N225" s="7"/>
      <c r="O225" s="7"/>
      <c r="P225" s="7"/>
      <c r="Q225" s="7"/>
    </row>
    <row r="226" spans="6:17" x14ac:dyDescent="0.2">
      <c r="F226" s="18"/>
    </row>
    <row r="227" spans="6:17" x14ac:dyDescent="0.2">
      <c r="F227" s="18"/>
    </row>
    <row r="228" spans="6:17" x14ac:dyDescent="0.2">
      <c r="F228" s="18"/>
    </row>
    <row r="229" spans="6:17" x14ac:dyDescent="0.2">
      <c r="F229" s="18"/>
    </row>
    <row r="230" spans="6:17" x14ac:dyDescent="0.2">
      <c r="F230" s="18"/>
    </row>
    <row r="231" spans="6:17" x14ac:dyDescent="0.2">
      <c r="F231" s="18"/>
    </row>
    <row r="232" spans="6:17" x14ac:dyDescent="0.2">
      <c r="F232" s="18"/>
    </row>
    <row r="233" spans="6:17" x14ac:dyDescent="0.2">
      <c r="F233" s="18"/>
    </row>
    <row r="234" spans="6:17" x14ac:dyDescent="0.2">
      <c r="F234" s="18"/>
    </row>
    <row r="235" spans="6:17" x14ac:dyDescent="0.2">
      <c r="F235" s="18"/>
    </row>
    <row r="236" spans="6:17" x14ac:dyDescent="0.2">
      <c r="F236" s="18"/>
    </row>
    <row r="237" spans="6:17" x14ac:dyDescent="0.2">
      <c r="F237" s="18"/>
    </row>
    <row r="238" spans="6:17" x14ac:dyDescent="0.2">
      <c r="F238" s="18"/>
    </row>
  </sheetData>
  <phoneticPr fontId="2" type="noConversion"/>
  <printOptions horizontalCentered="1" verticalCentered="1" gridLines="1"/>
  <pageMargins left="0.5" right="0.5" top="0.5" bottom="0.5" header="0.5" footer="0.5"/>
  <pageSetup scale="53" fitToHeight="0" orientation="landscape" r:id="rId1"/>
  <headerFooter alignWithMargins="0">
    <oddHeader>&amp;C&amp;"Arial,Bold"&amp;14&amp;F</oddHeader>
  </headerFooter>
  <rowBreaks count="1" manualBreakCount="1">
    <brk id="6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F26" sqref="F26"/>
    </sheetView>
  </sheetViews>
  <sheetFormatPr defaultColWidth="8.85546875" defaultRowHeight="12.75" x14ac:dyDescent="0.2"/>
  <cols>
    <col min="1" max="1" width="26.7109375" bestFit="1" customWidth="1"/>
  </cols>
  <sheetData>
    <row r="1" spans="1:1" x14ac:dyDescent="0.2">
      <c r="A1" s="65" t="s">
        <v>271</v>
      </c>
    </row>
    <row r="2" spans="1:1" x14ac:dyDescent="0.2">
      <c r="A2" t="s">
        <v>282</v>
      </c>
    </row>
    <row r="3" spans="1:1" x14ac:dyDescent="0.2">
      <c r="A3" t="s">
        <v>281</v>
      </c>
    </row>
    <row r="4" spans="1:1" x14ac:dyDescent="0.2">
      <c r="A4" t="s">
        <v>294</v>
      </c>
    </row>
    <row r="5" spans="1:1" x14ac:dyDescent="0.2">
      <c r="A5" t="s">
        <v>295</v>
      </c>
    </row>
    <row r="6" spans="1:1" x14ac:dyDescent="0.2">
      <c r="A6" t="s">
        <v>280</v>
      </c>
    </row>
    <row r="7" spans="1:1" x14ac:dyDescent="0.2">
      <c r="A7" t="s">
        <v>303</v>
      </c>
    </row>
    <row r="8" spans="1:1" x14ac:dyDescent="0.2">
      <c r="A8" t="s">
        <v>272</v>
      </c>
    </row>
    <row r="9" spans="1:1" x14ac:dyDescent="0.2">
      <c r="A9" t="s">
        <v>301</v>
      </c>
    </row>
    <row r="10" spans="1:1" x14ac:dyDescent="0.2">
      <c r="A10" t="s">
        <v>298</v>
      </c>
    </row>
    <row r="11" spans="1:1" x14ac:dyDescent="0.2">
      <c r="A11" t="s">
        <v>290</v>
      </c>
    </row>
    <row r="12" spans="1:1" x14ac:dyDescent="0.2">
      <c r="A12" t="s">
        <v>306</v>
      </c>
    </row>
    <row r="13" spans="1:1" x14ac:dyDescent="0.2">
      <c r="A13" t="s">
        <v>285</v>
      </c>
    </row>
    <row r="14" spans="1:1" x14ac:dyDescent="0.2">
      <c r="A14" t="s">
        <v>299</v>
      </c>
    </row>
    <row r="15" spans="1:1" x14ac:dyDescent="0.2">
      <c r="A15" t="s">
        <v>292</v>
      </c>
    </row>
    <row r="16" spans="1:1" x14ac:dyDescent="0.2">
      <c r="A16" t="s">
        <v>273</v>
      </c>
    </row>
    <row r="17" spans="1:1" x14ac:dyDescent="0.2">
      <c r="A17" t="s">
        <v>291</v>
      </c>
    </row>
    <row r="18" spans="1:1" x14ac:dyDescent="0.2">
      <c r="A18" t="s">
        <v>296</v>
      </c>
    </row>
    <row r="19" spans="1:1" x14ac:dyDescent="0.2">
      <c r="A19" t="s">
        <v>277</v>
      </c>
    </row>
    <row r="20" spans="1:1" x14ac:dyDescent="0.2">
      <c r="A20" t="s">
        <v>278</v>
      </c>
    </row>
    <row r="21" spans="1:1" x14ac:dyDescent="0.2">
      <c r="A21" t="s">
        <v>283</v>
      </c>
    </row>
    <row r="22" spans="1:1" x14ac:dyDescent="0.2">
      <c r="A22" t="s">
        <v>304</v>
      </c>
    </row>
    <row r="23" spans="1:1" x14ac:dyDescent="0.2">
      <c r="A23" t="s">
        <v>302</v>
      </c>
    </row>
    <row r="24" spans="1:1" x14ac:dyDescent="0.2">
      <c r="A24" t="s">
        <v>279</v>
      </c>
    </row>
    <row r="25" spans="1:1" x14ac:dyDescent="0.2">
      <c r="A25" t="s">
        <v>274</v>
      </c>
    </row>
    <row r="26" spans="1:1" x14ac:dyDescent="0.2">
      <c r="A26" t="s">
        <v>289</v>
      </c>
    </row>
    <row r="27" spans="1:1" x14ac:dyDescent="0.2">
      <c r="A27" t="s">
        <v>293</v>
      </c>
    </row>
    <row r="28" spans="1:1" x14ac:dyDescent="0.2">
      <c r="A28" t="s">
        <v>360</v>
      </c>
    </row>
    <row r="29" spans="1:1" x14ac:dyDescent="0.2">
      <c r="A29" t="s">
        <v>361</v>
      </c>
    </row>
    <row r="30" spans="1:1" x14ac:dyDescent="0.2">
      <c r="A30" t="s">
        <v>284</v>
      </c>
    </row>
    <row r="31" spans="1:1" x14ac:dyDescent="0.2">
      <c r="A31" t="s">
        <v>275</v>
      </c>
    </row>
    <row r="32" spans="1:1" x14ac:dyDescent="0.2">
      <c r="A32" t="s">
        <v>287</v>
      </c>
    </row>
    <row r="33" spans="1:1" x14ac:dyDescent="0.2">
      <c r="A33" t="s">
        <v>286</v>
      </c>
    </row>
    <row r="34" spans="1:1" x14ac:dyDescent="0.2">
      <c r="A34" t="s">
        <v>297</v>
      </c>
    </row>
    <row r="35" spans="1:1" x14ac:dyDescent="0.2">
      <c r="A35" t="s">
        <v>276</v>
      </c>
    </row>
    <row r="36" spans="1:1" x14ac:dyDescent="0.2">
      <c r="A36" t="s">
        <v>288</v>
      </c>
    </row>
    <row r="37" spans="1:1" x14ac:dyDescent="0.2">
      <c r="A37" t="s">
        <v>300</v>
      </c>
    </row>
    <row r="38" spans="1:1" x14ac:dyDescent="0.2">
      <c r="A38" t="s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6" sqref="E26"/>
    </sheetView>
  </sheetViews>
  <sheetFormatPr defaultRowHeight="12.75" x14ac:dyDescent="0.2"/>
  <cols>
    <col min="1" max="1" width="15" bestFit="1" customWidth="1"/>
    <col min="2" max="2" width="23.28515625" bestFit="1" customWidth="1"/>
    <col min="3" max="3" width="23.28515625" customWidth="1"/>
    <col min="4" max="4" width="18" customWidth="1"/>
    <col min="5" max="5" width="26.140625" customWidth="1"/>
    <col min="6" max="6" width="18" customWidth="1"/>
  </cols>
  <sheetData>
    <row r="1" spans="1:6" ht="15.75" x14ac:dyDescent="0.25">
      <c r="A1" s="3" t="s">
        <v>531</v>
      </c>
      <c r="B1" s="3" t="s">
        <v>506</v>
      </c>
      <c r="C1" s="3" t="s">
        <v>506</v>
      </c>
      <c r="D1" s="3" t="s">
        <v>505</v>
      </c>
      <c r="E1" s="3" t="s">
        <v>507</v>
      </c>
      <c r="F1" s="3"/>
    </row>
    <row r="2" spans="1:6" ht="18.75" x14ac:dyDescent="0.3">
      <c r="A2" s="67" t="str">
        <f>Committees!E99</f>
        <v>EFS</v>
      </c>
      <c r="B2" s="67" t="str">
        <f>Committees!C99</f>
        <v>Sumpter</v>
      </c>
      <c r="C2" s="67" t="str">
        <f>Committees!D99</f>
        <v>Amy</v>
      </c>
      <c r="D2" s="67" t="str">
        <f>Committees!H99</f>
        <v>E</v>
      </c>
      <c r="E2" s="67" t="s">
        <v>509</v>
      </c>
      <c r="F2" s="67" t="str">
        <f>Committees!G99</f>
        <v>CoAS</v>
      </c>
    </row>
    <row r="3" spans="1:6" ht="18.75" x14ac:dyDescent="0.3">
      <c r="A3" s="67" t="str">
        <f>Committees!E100</f>
        <v>EFS</v>
      </c>
      <c r="B3" s="67" t="str">
        <f>Committees!C100</f>
        <v>Metzker</v>
      </c>
      <c r="C3" s="67" t="str">
        <f>Committees!D100</f>
        <v>Julia</v>
      </c>
      <c r="D3" s="67" t="str">
        <f>Committees!H100</f>
        <v>B1 / D1</v>
      </c>
      <c r="E3" s="67" t="s">
        <v>510</v>
      </c>
      <c r="F3" s="67" t="str">
        <f>Committees!G100</f>
        <v>CoAS</v>
      </c>
    </row>
    <row r="4" spans="1:6" ht="18.75" x14ac:dyDescent="0.3">
      <c r="A4" s="67" t="str">
        <f>Committees!E101</f>
        <v>EFS</v>
      </c>
      <c r="B4" s="67" t="str">
        <f>Committees!C101</f>
        <v>Carter</v>
      </c>
      <c r="C4" s="67" t="str">
        <f>Committees!D101</f>
        <v>Ruth</v>
      </c>
      <c r="D4" s="67" t="str">
        <f>Committees!H101</f>
        <v>C2</v>
      </c>
      <c r="E4" s="67"/>
      <c r="F4" s="67" t="str">
        <f>Committees!G101</f>
        <v>CoAS</v>
      </c>
    </row>
    <row r="5" spans="1:6" ht="18.75" x14ac:dyDescent="0.3">
      <c r="A5" s="67" t="str">
        <f>Committees!E102</f>
        <v>Volunteer</v>
      </c>
      <c r="B5" s="67" t="str">
        <f>Committees!C102</f>
        <v>Magoulick</v>
      </c>
      <c r="C5" s="67" t="str">
        <f>Committees!D102</f>
        <v xml:space="preserve">Mary </v>
      </c>
      <c r="D5" s="67" t="str">
        <f>Committees!H102</f>
        <v>B2</v>
      </c>
      <c r="E5" s="67" t="s">
        <v>511</v>
      </c>
      <c r="F5" s="67" t="str">
        <f>Committees!G102</f>
        <v>CoAS</v>
      </c>
    </row>
    <row r="6" spans="1:6" ht="18.75" x14ac:dyDescent="0.3">
      <c r="A6" s="67" t="str">
        <f>Committees!E103</f>
        <v>Volunteer</v>
      </c>
      <c r="B6" s="67" t="str">
        <f>Committees!C103</f>
        <v>Gorham</v>
      </c>
      <c r="C6" s="67" t="str">
        <f>Committees!D103</f>
        <v xml:space="preserve">Roberta </v>
      </c>
      <c r="D6" s="67">
        <f>Committees!H103</f>
        <v>0</v>
      </c>
      <c r="E6" s="67"/>
      <c r="F6" s="67" t="str">
        <f>Committees!G103</f>
        <v>CoB</v>
      </c>
    </row>
    <row r="7" spans="1:6" ht="18.75" x14ac:dyDescent="0.3">
      <c r="A7" s="67" t="str">
        <f>Committees!E104</f>
        <v>Volunteer</v>
      </c>
      <c r="B7" s="67" t="str">
        <f>Committees!C104</f>
        <v>Wood</v>
      </c>
      <c r="C7" s="67" t="str">
        <f>Committees!D104</f>
        <v>Dana</v>
      </c>
      <c r="D7" s="67" t="str">
        <f>Committees!H104</f>
        <v>E</v>
      </c>
      <c r="E7" s="67" t="s">
        <v>512</v>
      </c>
      <c r="F7" s="67" t="str">
        <f>Committees!G104</f>
        <v>CoAS</v>
      </c>
    </row>
    <row r="8" spans="1:6" ht="18.75" x14ac:dyDescent="0.3">
      <c r="A8" s="67" t="str">
        <f>Committees!E105</f>
        <v>Volunteer</v>
      </c>
      <c r="B8" s="67" t="str">
        <f>Committees!C105</f>
        <v>Winn</v>
      </c>
      <c r="C8" s="67" t="str">
        <f>Committees!D105</f>
        <v>Sheryl</v>
      </c>
      <c r="D8" s="67">
        <f>Committees!H105</f>
        <v>0</v>
      </c>
      <c r="F8" s="67" t="str">
        <f>Committees!G105</f>
        <v>CoHS</v>
      </c>
    </row>
    <row r="9" spans="1:6" ht="18.75" x14ac:dyDescent="0.3">
      <c r="A9" s="67" t="str">
        <f>Committees!E106</f>
        <v>Volunteer</v>
      </c>
      <c r="B9" s="67" t="str">
        <f>Committees!C106</f>
        <v>Samples</v>
      </c>
      <c r="C9" s="67" t="str">
        <f>Committees!D106</f>
        <v>Brandon</v>
      </c>
      <c r="D9" s="67" t="str">
        <f>Committees!H106</f>
        <v>A2</v>
      </c>
      <c r="E9" s="67" t="s">
        <v>513</v>
      </c>
      <c r="F9" s="67" t="str">
        <f>Committees!G106</f>
        <v>CoAS</v>
      </c>
    </row>
    <row r="10" spans="1:6" ht="18.75" x14ac:dyDescent="0.3">
      <c r="A10" s="67" t="str">
        <f>Committees!E107</f>
        <v>Volunteer</v>
      </c>
      <c r="B10" s="67" t="str">
        <f>Committees!C107</f>
        <v>Mocnik</v>
      </c>
      <c r="C10" s="67" t="str">
        <f>Committees!D107</f>
        <v>Joe</v>
      </c>
      <c r="D10" s="67">
        <f>Committees!H107</f>
        <v>0</v>
      </c>
      <c r="E10" s="67"/>
      <c r="F10" s="67" t="str">
        <f>Committees!G107</f>
        <v>Library</v>
      </c>
    </row>
    <row r="11" spans="1:6" ht="18.75" x14ac:dyDescent="0.3">
      <c r="A11" s="67" t="str">
        <f>Committees!E108</f>
        <v>Volunteer</v>
      </c>
      <c r="B11" s="67" t="str">
        <f>Committees!C108</f>
        <v>Beasley</v>
      </c>
      <c r="C11" s="67" t="str">
        <f>Committees!D108</f>
        <v>Nancy</v>
      </c>
      <c r="D11" s="67" t="str">
        <f>Committees!H108</f>
        <v>A1 / C1</v>
      </c>
      <c r="F11" s="67" t="str">
        <f>Committees!G108</f>
        <v>CoAS</v>
      </c>
    </row>
    <row r="12" spans="1:6" ht="18.75" x14ac:dyDescent="0.3">
      <c r="A12" s="67" t="str">
        <f>Committees!E109</f>
        <v>Volunteer</v>
      </c>
      <c r="B12" s="67" t="str">
        <f>Committees!C109</f>
        <v>Simmons</v>
      </c>
      <c r="C12" s="67" t="str">
        <f>Committees!D109</f>
        <v>Patrick</v>
      </c>
      <c r="D12" s="67" t="str">
        <f>Committees!H109</f>
        <v>D3</v>
      </c>
      <c r="F12" s="67" t="str">
        <f>Committees!G109</f>
        <v>CoB</v>
      </c>
    </row>
    <row r="13" spans="1:6" ht="18.75" x14ac:dyDescent="0.3">
      <c r="A13" s="67">
        <f>Committees!E110</f>
        <v>0</v>
      </c>
      <c r="B13" s="67">
        <f>Committees!C110</f>
        <v>0</v>
      </c>
      <c r="C13" s="67">
        <f>Committees!D110</f>
        <v>0</v>
      </c>
      <c r="D13" s="67">
        <f>Committees!H110</f>
        <v>0</v>
      </c>
      <c r="F13" s="67">
        <f>Committees!G110</f>
        <v>0</v>
      </c>
    </row>
    <row r="14" spans="1:6" ht="18.75" x14ac:dyDescent="0.3">
      <c r="A14" s="67">
        <f>Committees!E111</f>
        <v>0</v>
      </c>
      <c r="B14" s="67">
        <f>Committees!C111</f>
        <v>0</v>
      </c>
      <c r="C14" s="67">
        <f>Committees!D111</f>
        <v>0</v>
      </c>
      <c r="D14" s="67">
        <f>Committees!H111</f>
        <v>0</v>
      </c>
      <c r="F14" s="67">
        <f>Committees!G111</f>
        <v>0</v>
      </c>
    </row>
    <row r="15" spans="1:6" ht="18.75" x14ac:dyDescent="0.3">
      <c r="A15" s="67">
        <f>Committees!E112</f>
        <v>0</v>
      </c>
      <c r="B15" s="67">
        <f>Committees!C112</f>
        <v>0</v>
      </c>
      <c r="C15" s="67">
        <f>Committees!D112</f>
        <v>0</v>
      </c>
      <c r="D15" s="67">
        <f>Committees!H112</f>
        <v>0</v>
      </c>
      <c r="F15" s="67">
        <f>Committees!G112</f>
        <v>0</v>
      </c>
    </row>
    <row r="16" spans="1:6" ht="18.75" x14ac:dyDescent="0.3">
      <c r="A16" s="67" t="str">
        <f>Committees!E113</f>
        <v>Non-Senator</v>
      </c>
      <c r="B16" s="67" t="str">
        <f>Committees!C113</f>
        <v>Anderson</v>
      </c>
      <c r="C16" s="67" t="str">
        <f>Committees!D113</f>
        <v>Kay</v>
      </c>
      <c r="D16" s="67">
        <f>Committees!H113</f>
        <v>0</v>
      </c>
      <c r="F16" s="67" t="str">
        <f>Committees!G113</f>
        <v>Registrar</v>
      </c>
    </row>
    <row r="17" spans="1:6" ht="18.75" x14ac:dyDescent="0.3">
      <c r="A17" s="67" t="str">
        <f>Committees!E114</f>
        <v>Non-Senator</v>
      </c>
      <c r="B17" s="67" t="str">
        <f>Committees!C114</f>
        <v>Meade Smith</v>
      </c>
      <c r="C17" s="67" t="str">
        <f>Committees!D114</f>
        <v>Cara</v>
      </c>
      <c r="D17" s="67">
        <f>Committees!H114</f>
        <v>0</v>
      </c>
      <c r="F17" s="67" t="str">
        <f>Committees!G114</f>
        <v>CoE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Committees</vt:lpstr>
      <vt:lpstr>EFS Email</vt:lpstr>
      <vt:lpstr>SoCC</vt:lpstr>
      <vt:lpstr>Committees!Print_Area</vt:lpstr>
    </vt:vector>
  </TitlesOfParts>
  <Company>GCSU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craig turner</cp:lastModifiedBy>
  <cp:lastPrinted>2014-05-01T19:24:34Z</cp:lastPrinted>
  <dcterms:created xsi:type="dcterms:W3CDTF">2005-04-05T14:45:18Z</dcterms:created>
  <dcterms:modified xsi:type="dcterms:W3CDTF">2015-01-13T14:52:38Z</dcterms:modified>
</cp:coreProperties>
</file>